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wlickD\Documents\Attic Cat PRO CAT\Pro Cat\Estimating Jobs and Profitability\"/>
    </mc:Choice>
  </mc:AlternateContent>
  <xr:revisionPtr revIDLastSave="0" documentId="11_C29F015FD080F6B28A3B5AAF86D1FE90B9113FCE" xr6:coauthVersionLast="43" xr6:coauthVersionMax="43" xr10:uidLastSave="{00000000-0000-0000-0000-000000000000}"/>
  <bookViews>
    <workbookView xWindow="0" yWindow="0" windowWidth="18240" windowHeight="8553" firstSheet="1" activeTab="1" xr2:uid="{00000000-000D-0000-FFFF-FFFF00000000}"/>
  </bookViews>
  <sheets>
    <sheet name="Energy Savings Calculations" sheetId="9" r:id="rId1"/>
    <sheet name="Attic Estimation" sheetId="11" r:id="rId2"/>
    <sheet name="Data" sheetId="10" r:id="rId3"/>
    <sheet name="ProCat Coverage Chart" sheetId="12" r:id="rId4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0" l="1"/>
  <c r="B17" i="11"/>
  <c r="B19" i="11"/>
  <c r="B2" i="10"/>
  <c r="D13" i="12"/>
  <c r="J5" i="10"/>
  <c r="J6" i="10"/>
  <c r="J7" i="10"/>
  <c r="J8" i="10"/>
  <c r="J9" i="10"/>
  <c r="J10" i="10"/>
  <c r="J11" i="10"/>
  <c r="J12" i="10"/>
  <c r="J13" i="10"/>
  <c r="F5" i="10"/>
  <c r="H5" i="10"/>
  <c r="F6" i="10"/>
  <c r="H6" i="10"/>
  <c r="F7" i="10"/>
  <c r="H7" i="10"/>
  <c r="F8" i="10"/>
  <c r="H8" i="10"/>
  <c r="F9" i="10"/>
  <c r="H9" i="10"/>
  <c r="F10" i="10"/>
  <c r="H10" i="10"/>
  <c r="F11" i="10"/>
  <c r="H11" i="10"/>
  <c r="F12" i="10"/>
  <c r="H12" i="10"/>
  <c r="H13" i="10"/>
  <c r="B11" i="10"/>
  <c r="E9" i="10"/>
  <c r="E6" i="10"/>
  <c r="E7" i="10"/>
  <c r="E8" i="10"/>
  <c r="E10" i="10"/>
  <c r="E11" i="10"/>
  <c r="E12" i="10"/>
  <c r="E5" i="10"/>
  <c r="D3" i="12"/>
  <c r="D4" i="12"/>
  <c r="D5" i="12"/>
  <c r="D6" i="12"/>
  <c r="D7" i="12"/>
  <c r="D8" i="12"/>
  <c r="D9" i="12"/>
  <c r="D10" i="12"/>
  <c r="D11" i="12"/>
  <c r="D12" i="12"/>
  <c r="D14" i="12"/>
  <c r="D15" i="12"/>
  <c r="D16" i="12"/>
  <c r="D17" i="12"/>
  <c r="D18" i="12"/>
  <c r="D19" i="12"/>
  <c r="B4" i="10" s="1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2" i="12"/>
  <c r="D7" i="9"/>
  <c r="D9" i="9"/>
  <c r="D13" i="9"/>
  <c r="D15" i="9"/>
  <c r="D11" i="9"/>
  <c r="J15" i="10" l="1"/>
  <c r="B17" i="10" s="1"/>
  <c r="B12" i="10"/>
  <c r="B13" i="10" s="1"/>
  <c r="B15" i="10" s="1"/>
  <c r="B18" i="10" s="1"/>
  <c r="B19" i="10" l="1"/>
  <c r="B20" i="10" l="1"/>
  <c r="B21" i="10"/>
  <c r="B23" i="10"/>
  <c r="B32" i="11" s="1"/>
  <c r="B36" i="11" s="1"/>
  <c r="D17" i="9" s="1"/>
  <c r="C21" i="10" l="1"/>
  <c r="C20" i="10"/>
</calcChain>
</file>

<file path=xl/sharedStrings.xml><?xml version="1.0" encoding="utf-8"?>
<sst xmlns="http://schemas.openxmlformats.org/spreadsheetml/2006/main" count="64" uniqueCount="63">
  <si>
    <t>Your Average Monthly Heating and Cooling Cost:</t>
  </si>
  <si>
    <t>Year 1 Cost:</t>
  </si>
  <si>
    <t>Total 10 Year Cost with 5% annual increase:</t>
  </si>
  <si>
    <t>ProCat Total 10 Year Cost:</t>
  </si>
  <si>
    <t>Up to 20% Savings:</t>
  </si>
  <si>
    <t>Potential Monthly Savings</t>
  </si>
  <si>
    <t>Years Payback</t>
  </si>
  <si>
    <t>Attic Inspector Worksheet</t>
  </si>
  <si>
    <t>Attic Square Feet</t>
  </si>
  <si>
    <t>Current Inches of Insulation</t>
  </si>
  <si>
    <t>DOE Reccomended R-value</t>
  </si>
  <si>
    <t>Target Total Insulation Inches</t>
  </si>
  <si>
    <t>*Automatically Calculated based on DOE R-value above</t>
  </si>
  <si>
    <t>Inches is Insulation Needed</t>
  </si>
  <si>
    <t>*Automatically calculated target - current = need</t>
  </si>
  <si>
    <t>Preparation Items</t>
  </si>
  <si>
    <t xml:space="preserve">  raft-R-mate</t>
  </si>
  <si>
    <t xml:space="preserve">  SmartCap - Recess Light Cover</t>
  </si>
  <si>
    <t xml:space="preserve">  Attic Stairway Insulator</t>
  </si>
  <si>
    <t xml:space="preserve">  Attic Hatch Insulator</t>
  </si>
  <si>
    <t xml:space="preserve">  Fanfold 14" Barrier Wall (feet)</t>
  </si>
  <si>
    <t xml:space="preserve">  Gun Foam Sealant</t>
  </si>
  <si>
    <t xml:space="preserve">  Soffit, drop-down, chase blocking</t>
  </si>
  <si>
    <t xml:space="preserve">  Bath Fan Exhaust Correction</t>
  </si>
  <si>
    <t>Total Investment - Installed</t>
  </si>
  <si>
    <t xml:space="preserve"> Company Coupon</t>
  </si>
  <si>
    <t>Customer Cost - Today</t>
  </si>
  <si>
    <t>Attic Data</t>
  </si>
  <si>
    <t>Yellow = automatically calculated</t>
  </si>
  <si>
    <t>Inches of Insulation Needed</t>
  </si>
  <si>
    <t>Pink = Adjustable by Manager</t>
  </si>
  <si>
    <t xml:space="preserve">Need SQFT </t>
  </si>
  <si>
    <t>Crew Time</t>
  </si>
  <si>
    <t>Total</t>
  </si>
  <si>
    <t>Bags Needed</t>
  </si>
  <si>
    <t>Accessories</t>
  </si>
  <si>
    <t>Count</t>
  </si>
  <si>
    <t>Minutes Ea.</t>
  </si>
  <si>
    <t>Extended Cost</t>
  </si>
  <si>
    <t>Unit Cost</t>
  </si>
  <si>
    <t>Installers</t>
  </si>
  <si>
    <t>Installer Loaded Wage/Hour</t>
  </si>
  <si>
    <t>*Based on $50/BDL 50' x 48" slit into 3 16" sections, 2" fold and 14" tall on 2x4's is 17.5" total height (vs. 16.5" R49)</t>
  </si>
  <si>
    <t>Setup &amp; Tear-Down Time</t>
  </si>
  <si>
    <t>Accessory Prep Time</t>
  </si>
  <si>
    <t>*Est. typical fanfold and gun-foam to block a kitchen soffit, drop-down shower, or chase</t>
  </si>
  <si>
    <t>Blow Time</t>
  </si>
  <si>
    <t>Total Crew Time</t>
  </si>
  <si>
    <t>Total Accessories</t>
  </si>
  <si>
    <t>Total Labor Hours</t>
  </si>
  <si>
    <t>Insulation Cost</t>
  </si>
  <si>
    <t>Total Materials</t>
  </si>
  <si>
    <t>Total Labor</t>
  </si>
  <si>
    <t>Variable Job Cost</t>
  </si>
  <si>
    <t>Overhead, Marketing, &amp; Profit</t>
  </si>
  <si>
    <t>Overhead, Marketing, &amp; Profit %</t>
  </si>
  <si>
    <t>Commission</t>
  </si>
  <si>
    <t>Sales Commission %</t>
  </si>
  <si>
    <t>Customer Final Cost</t>
  </si>
  <si>
    <t>R Value</t>
  </si>
  <si>
    <t>Maximum Net Coverage (Sqr. Ft.)</t>
  </si>
  <si>
    <t>Initial Installed Thickness (inches)</t>
  </si>
  <si>
    <t>Bags / 1000ft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</si>
</sst>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_);_(* \(#,##0.0\);_(* &quot;-&quot;??_);_(@_)"/>
    <numFmt numFmtId="166" formatCode="&quot;$&quot;#,##0"/>
    <numFmt numFmtId="167" formatCode="0.0000"/>
    <numFmt numFmtId="168" formatCode="0.0"/>
    <numFmt numFmtId="169" formatCode="#,##0.0"/>
  </numFmts>
  <fonts count="3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sz val="18"/>
      <name val="Verdana"/>
      <family val="2"/>
    </font>
    <font>
      <b/>
      <sz val="24"/>
      <color indexed="9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b/>
      <sz val="22"/>
      <color indexed="9"/>
      <name val="Verdana"/>
      <family val="2"/>
    </font>
    <font>
      <sz val="22"/>
      <name val="Verdana"/>
      <family val="2"/>
    </font>
    <font>
      <b/>
      <sz val="14"/>
      <color indexed="9"/>
      <name val="Verdana"/>
      <family val="2"/>
    </font>
    <font>
      <b/>
      <sz val="22"/>
      <color theme="0"/>
      <name val="Verdana"/>
      <family val="2"/>
    </font>
    <font>
      <b/>
      <sz val="10"/>
      <name val="Arial"/>
      <family val="2"/>
    </font>
    <font>
      <sz val="11"/>
      <color theme="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0" fillId="0" borderId="0"/>
    <xf numFmtId="0" fontId="1" fillId="23" borderId="7" applyNumberFormat="0" applyFont="0" applyAlignment="0" applyProtection="0"/>
    <xf numFmtId="0" fontId="21" fillId="20" borderId="8" applyNumberFormat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32" fillId="0" borderId="0"/>
    <xf numFmtId="0" fontId="38" fillId="0" borderId="0"/>
  </cellStyleXfs>
  <cellXfs count="98">
    <xf numFmtId="0" fontId="0" fillId="0" borderId="0" xfId="0"/>
    <xf numFmtId="0" fontId="20" fillId="0" borderId="0" xfId="39"/>
    <xf numFmtId="166" fontId="26" fillId="0" borderId="0" xfId="39" applyNumberFormat="1" applyFont="1" applyAlignment="1">
      <alignment horizontal="center"/>
    </xf>
    <xf numFmtId="0" fontId="27" fillId="0" borderId="0" xfId="39" applyFont="1"/>
    <xf numFmtId="166" fontId="27" fillId="0" borderId="0" xfId="39" applyNumberFormat="1" applyFont="1" applyAlignment="1">
      <alignment horizontal="center"/>
    </xf>
    <xf numFmtId="166" fontId="28" fillId="0" borderId="0" xfId="39" applyNumberFormat="1" applyFont="1" applyAlignment="1">
      <alignment horizontal="center"/>
    </xf>
    <xf numFmtId="166" fontId="29" fillId="0" borderId="0" xfId="39" applyNumberFormat="1" applyFont="1" applyAlignment="1">
      <alignment horizontal="center"/>
    </xf>
    <xf numFmtId="0" fontId="31" fillId="24" borderId="0" xfId="0" applyFont="1" applyFill="1"/>
    <xf numFmtId="0" fontId="0" fillId="24" borderId="0" xfId="0" applyFill="1"/>
    <xf numFmtId="0" fontId="0" fillId="24" borderId="0" xfId="0" applyFill="1" applyAlignment="1">
      <alignment horizontal="left"/>
    </xf>
    <xf numFmtId="0" fontId="2" fillId="24" borderId="0" xfId="0" applyFont="1" applyFill="1"/>
    <xf numFmtId="0" fontId="2" fillId="25" borderId="0" xfId="0" applyFont="1" applyFill="1" applyBorder="1" applyAlignment="1">
      <alignment horizontal="center"/>
    </xf>
    <xf numFmtId="0" fontId="3" fillId="24" borderId="0" xfId="0" applyFont="1" applyFill="1"/>
    <xf numFmtId="0" fontId="2" fillId="24" borderId="0" xfId="0" applyFont="1" applyFill="1" applyBorder="1" applyAlignment="1">
      <alignment horizontal="center"/>
    </xf>
    <xf numFmtId="0" fontId="6" fillId="24" borderId="0" xfId="0" applyFont="1" applyFill="1"/>
    <xf numFmtId="44" fontId="2" fillId="24" borderId="10" xfId="29" applyFont="1" applyFill="1" applyBorder="1"/>
    <xf numFmtId="44" fontId="31" fillId="24" borderId="10" xfId="0" applyNumberFormat="1" applyFont="1" applyFill="1" applyBorder="1"/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167" fontId="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left"/>
    </xf>
    <xf numFmtId="44" fontId="3" fillId="0" borderId="0" xfId="29" applyFont="1" applyFill="1" applyBorder="1" applyAlignment="1">
      <alignment horizontal="left"/>
    </xf>
    <xf numFmtId="44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4" fontId="3" fillId="0" borderId="0" xfId="29" applyFont="1" applyFill="1" applyBorder="1" applyAlignment="1">
      <alignment horizontal="right"/>
    </xf>
    <xf numFmtId="4" fontId="3" fillId="0" borderId="0" xfId="29" applyNumberFormat="1" applyFont="1" applyFill="1" applyBorder="1" applyAlignment="1">
      <alignment horizontal="left"/>
    </xf>
    <xf numFmtId="9" fontId="3" fillId="0" borderId="0" xfId="42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44" fontId="2" fillId="0" borderId="0" xfId="0" applyNumberFormat="1" applyFont="1" applyFill="1" applyBorder="1" applyAlignment="1">
      <alignment horizontal="left"/>
    </xf>
    <xf numFmtId="167" fontId="3" fillId="0" borderId="0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44" fontId="2" fillId="25" borderId="0" xfId="29" applyFont="1" applyFill="1" applyBorder="1"/>
    <xf numFmtId="0" fontId="2" fillId="0" borderId="0" xfId="0" applyFont="1" applyFill="1" applyAlignment="1">
      <alignment horizontal="left"/>
    </xf>
    <xf numFmtId="0" fontId="26" fillId="0" borderId="0" xfId="39" applyFont="1" applyAlignment="1">
      <alignment horizontal="center"/>
    </xf>
    <xf numFmtId="166" fontId="33" fillId="26" borderId="0" xfId="39" applyNumberFormat="1" applyFont="1" applyFill="1" applyAlignment="1">
      <alignment horizontal="center"/>
    </xf>
    <xf numFmtId="0" fontId="34" fillId="28" borderId="0" xfId="39" applyFont="1" applyFill="1"/>
    <xf numFmtId="0" fontId="36" fillId="28" borderId="0" xfId="39" applyFont="1" applyFill="1"/>
    <xf numFmtId="166" fontId="30" fillId="26" borderId="0" xfId="39" applyNumberFormat="1" applyFont="1" applyFill="1" applyAlignment="1" applyProtection="1">
      <alignment horizontal="center"/>
      <protection locked="0"/>
    </xf>
    <xf numFmtId="168" fontId="36" fillId="28" borderId="0" xfId="39" applyNumberFormat="1" applyFont="1" applyFill="1"/>
    <xf numFmtId="0" fontId="2" fillId="29" borderId="10" xfId="0" applyFont="1" applyFill="1" applyBorder="1" applyAlignment="1">
      <alignment horizontal="center"/>
    </xf>
    <xf numFmtId="0" fontId="2" fillId="27" borderId="10" xfId="0" applyFont="1" applyFill="1" applyBorder="1" applyAlignment="1">
      <alignment horizontal="center"/>
    </xf>
    <xf numFmtId="0" fontId="2" fillId="29" borderId="10" xfId="0" applyFont="1" applyFill="1" applyBorder="1" applyAlignment="1" applyProtection="1">
      <alignment horizontal="center"/>
      <protection locked="0"/>
    </xf>
    <xf numFmtId="0" fontId="37" fillId="0" borderId="11" xfId="46" applyFont="1" applyFill="1" applyBorder="1" applyAlignment="1">
      <alignment horizontal="center" vertical="center" wrapText="1"/>
    </xf>
    <xf numFmtId="0" fontId="37" fillId="0" borderId="12" xfId="46" applyFont="1" applyFill="1" applyBorder="1" applyAlignment="1">
      <alignment horizontal="center" vertical="center" wrapText="1"/>
    </xf>
    <xf numFmtId="0" fontId="38" fillId="0" borderId="0" xfId="47"/>
    <xf numFmtId="0" fontId="32" fillId="30" borderId="13" xfId="46" applyFill="1" applyBorder="1" applyAlignment="1">
      <alignment horizontal="center" vertical="top"/>
    </xf>
    <xf numFmtId="168" fontId="32" fillId="30" borderId="13" xfId="46" applyNumberFormat="1" applyFill="1" applyBorder="1" applyAlignment="1">
      <alignment horizontal="center"/>
    </xf>
    <xf numFmtId="2" fontId="32" fillId="30" borderId="13" xfId="46" applyNumberFormat="1" applyFill="1" applyBorder="1" applyAlignment="1">
      <alignment horizontal="center" vertical="top"/>
    </xf>
    <xf numFmtId="0" fontId="32" fillId="0" borderId="14" xfId="46" applyFill="1" applyBorder="1" applyAlignment="1">
      <alignment horizontal="center" vertical="top"/>
    </xf>
    <xf numFmtId="168" fontId="32" fillId="0" borderId="14" xfId="46" applyNumberFormat="1" applyFill="1" applyBorder="1" applyAlignment="1">
      <alignment horizontal="center"/>
    </xf>
    <xf numFmtId="2" fontId="32" fillId="0" borderId="14" xfId="46" applyNumberFormat="1" applyFill="1" applyBorder="1" applyAlignment="1">
      <alignment horizontal="center" vertical="top"/>
    </xf>
    <xf numFmtId="0" fontId="32" fillId="30" borderId="14" xfId="46" applyFill="1" applyBorder="1" applyAlignment="1">
      <alignment horizontal="center" vertical="top"/>
    </xf>
    <xf numFmtId="168" fontId="32" fillId="30" borderId="14" xfId="46" applyNumberFormat="1" applyFill="1" applyBorder="1" applyAlignment="1">
      <alignment horizontal="center"/>
    </xf>
    <xf numFmtId="2" fontId="32" fillId="30" borderId="14" xfId="46" applyNumberFormat="1" applyFill="1" applyBorder="1" applyAlignment="1">
      <alignment horizontal="center" vertical="top"/>
    </xf>
    <xf numFmtId="0" fontId="3" fillId="27" borderId="0" xfId="0" applyFont="1" applyFill="1" applyBorder="1" applyAlignment="1">
      <alignment horizontal="right"/>
    </xf>
    <xf numFmtId="168" fontId="3" fillId="27" borderId="0" xfId="0" applyNumberFormat="1" applyFont="1" applyFill="1" applyBorder="1" applyAlignment="1">
      <alignment horizontal="right"/>
    </xf>
    <xf numFmtId="44" fontId="2" fillId="0" borderId="0" xfId="29" applyFont="1" applyFill="1" applyBorder="1" applyAlignment="1">
      <alignment horizontal="left"/>
    </xf>
    <xf numFmtId="44" fontId="3" fillId="29" borderId="0" xfId="29" applyFont="1" applyFill="1" applyAlignment="1">
      <alignment horizontal="left"/>
    </xf>
    <xf numFmtId="44" fontId="3" fillId="29" borderId="0" xfId="29" applyFont="1" applyFill="1" applyBorder="1" applyAlignment="1">
      <alignment horizontal="left"/>
    </xf>
    <xf numFmtId="165" fontId="3" fillId="27" borderId="0" xfId="28" applyNumberFormat="1" applyFont="1" applyFill="1" applyBorder="1" applyAlignment="1">
      <alignment horizontal="right"/>
    </xf>
    <xf numFmtId="165" fontId="3" fillId="29" borderId="0" xfId="28" applyNumberFormat="1" applyFont="1" applyFill="1" applyBorder="1" applyAlignment="1">
      <alignment horizontal="right"/>
    </xf>
    <xf numFmtId="44" fontId="3" fillId="29" borderId="0" xfId="29" applyFont="1" applyFill="1" applyBorder="1" applyAlignment="1">
      <alignment horizontal="right"/>
    </xf>
    <xf numFmtId="0" fontId="3" fillId="29" borderId="0" xfId="0" applyFont="1" applyFill="1" applyBorder="1" applyAlignment="1">
      <alignment horizontal="right"/>
    </xf>
    <xf numFmtId="44" fontId="3" fillId="27" borderId="0" xfId="29" applyFont="1" applyFill="1" applyBorder="1" applyAlignment="1">
      <alignment horizontal="left"/>
    </xf>
    <xf numFmtId="44" fontId="3" fillId="27" borderId="0" xfId="0" applyNumberFormat="1" applyFont="1" applyFill="1" applyBorder="1" applyAlignment="1">
      <alignment horizontal="left"/>
    </xf>
    <xf numFmtId="0" fontId="3" fillId="27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5" fontId="3" fillId="27" borderId="15" xfId="28" applyNumberFormat="1" applyFont="1" applyFill="1" applyBorder="1" applyAlignment="1">
      <alignment horizontal="right"/>
    </xf>
    <xf numFmtId="0" fontId="3" fillId="29" borderId="0" xfId="0" applyFont="1" applyFill="1" applyAlignment="1">
      <alignment horizontal="right"/>
    </xf>
    <xf numFmtId="44" fontId="3" fillId="27" borderId="15" xfId="29" applyFont="1" applyFill="1" applyBorder="1" applyAlignment="1">
      <alignment horizontal="left"/>
    </xf>
    <xf numFmtId="169" fontId="3" fillId="27" borderId="0" xfId="29" applyNumberFormat="1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right"/>
    </xf>
    <xf numFmtId="9" fontId="3" fillId="29" borderId="0" xfId="0" applyNumberFormat="1" applyFont="1" applyFill="1" applyBorder="1" applyAlignment="1">
      <alignment horizontal="left"/>
    </xf>
    <xf numFmtId="44" fontId="3" fillId="27" borderId="15" xfId="0" applyNumberFormat="1" applyFont="1" applyFill="1" applyBorder="1" applyAlignment="1">
      <alignment horizontal="left"/>
    </xf>
    <xf numFmtId="9" fontId="3" fillId="29" borderId="0" xfId="42" applyFont="1" applyFill="1" applyBorder="1" applyAlignment="1">
      <alignment horizontal="left"/>
    </xf>
    <xf numFmtId="0" fontId="33" fillId="26" borderId="0" xfId="39" applyFont="1" applyFill="1" applyAlignment="1"/>
    <xf numFmtId="0" fontId="33" fillId="26" borderId="0" xfId="39" applyFont="1" applyFill="1" applyAlignment="1">
      <alignment horizontal="left"/>
    </xf>
    <xf numFmtId="166" fontId="36" fillId="28" borderId="0" xfId="39" applyNumberFormat="1" applyFont="1" applyFill="1"/>
    <xf numFmtId="0" fontId="35" fillId="26" borderId="0" xfId="39" applyFont="1" applyFill="1" applyAlignment="1">
      <alignment horizontal="center" vertical="center"/>
    </xf>
    <xf numFmtId="0" fontId="28" fillId="0" borderId="0" xfId="39" applyFont="1" applyAlignment="1">
      <alignment horizontal="center"/>
    </xf>
    <xf numFmtId="0" fontId="27" fillId="0" borderId="0" xfId="39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7" xr:uid="{00000000-0005-0000-0000-000027000000}"/>
    <cellStyle name="Normal 3" xfId="46" xr:uid="{00000000-0005-0000-0000-000028000000}"/>
    <cellStyle name="Normal_AttiCat Energy Savings" xfId="39" xr:uid="{00000000-0005-0000-0000-000029000000}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8</xdr:row>
      <xdr:rowOff>28575</xdr:rowOff>
    </xdr:from>
    <xdr:to>
      <xdr:col>7</xdr:col>
      <xdr:colOff>161925</xdr:colOff>
      <xdr:row>39</xdr:row>
      <xdr:rowOff>38100</xdr:rowOff>
    </xdr:to>
    <xdr:pic>
      <xdr:nvPicPr>
        <xdr:cNvPr id="2399" name="Picture 2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590675"/>
          <a:ext cx="3067050" cy="576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114300</xdr:rowOff>
    </xdr:from>
    <xdr:to>
      <xdr:col>3</xdr:col>
      <xdr:colOff>1247775</xdr:colOff>
      <xdr:row>32</xdr:row>
      <xdr:rowOff>38100</xdr:rowOff>
    </xdr:to>
    <xdr:pic>
      <xdr:nvPicPr>
        <xdr:cNvPr id="2400" name="Picture 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683895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2233497</xdr:colOff>
      <xdr:row>9</xdr:row>
      <xdr:rowOff>19050</xdr:rowOff>
    </xdr:to>
    <xdr:pic>
      <xdr:nvPicPr>
        <xdr:cNvPr id="8374" name="Picture 1">
          <a:extLst>
            <a:ext uri="{FF2B5EF4-FFF2-40B4-BE49-F238E27FC236}">
              <a16:creationId xmlns:a16="http://schemas.microsoft.com/office/drawing/2014/main" id="{00000000-0008-0000-0100-0000B6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1454" cy="1552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611505</xdr:colOff>
      <xdr:row>0</xdr:row>
      <xdr:rowOff>0</xdr:rowOff>
    </xdr:from>
    <xdr:to>
      <xdr:col>11</xdr:col>
      <xdr:colOff>66681</xdr:colOff>
      <xdr:row>0</xdr:row>
      <xdr:rowOff>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200-00000124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9172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611505</xdr:colOff>
      <xdr:row>0</xdr:row>
      <xdr:rowOff>0</xdr:rowOff>
    </xdr:from>
    <xdr:to>
      <xdr:col>11</xdr:col>
      <xdr:colOff>66681</xdr:colOff>
      <xdr:row>0</xdr:row>
      <xdr:rowOff>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00000000-0008-0000-0200-00000224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9172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sulation:    Suggested Retail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G34"/>
  <sheetViews>
    <sheetView showGridLines="0" zoomScaleNormal="100" workbookViewId="0">
      <selection activeCell="D15" sqref="D15"/>
    </sheetView>
  </sheetViews>
  <sheetFormatPr defaultColWidth="12.5703125" defaultRowHeight="12.4"/>
  <cols>
    <col min="1" max="1" width="26.28515625" style="1" customWidth="1"/>
    <col min="2" max="2" width="12.5703125" style="1" customWidth="1"/>
    <col min="3" max="3" width="45" style="1" customWidth="1"/>
    <col min="4" max="4" width="18.85546875" style="1" bestFit="1" customWidth="1"/>
    <col min="5" max="5" width="26.5703125" style="2" customWidth="1"/>
    <col min="6" max="16384" width="12.5703125" style="1"/>
  </cols>
  <sheetData>
    <row r="4" spans="1:5" ht="29.1">
      <c r="A4" s="95" t="s">
        <v>0</v>
      </c>
      <c r="B4" s="95"/>
      <c r="C4" s="95"/>
      <c r="D4" s="54">
        <v>300</v>
      </c>
      <c r="E4" s="1"/>
    </row>
    <row r="6" spans="1:5">
      <c r="D6" s="2"/>
      <c r="E6" s="1"/>
    </row>
    <row r="7" spans="1:5" ht="15.4">
      <c r="A7" s="97" t="s">
        <v>1</v>
      </c>
      <c r="B7" s="97"/>
      <c r="C7" s="97"/>
      <c r="D7" s="4">
        <f>D4*12</f>
        <v>3600</v>
      </c>
      <c r="E7" s="1"/>
    </row>
    <row r="8" spans="1:5" ht="15.4">
      <c r="C8" s="3"/>
      <c r="D8" s="4"/>
      <c r="E8" s="1"/>
    </row>
    <row r="9" spans="1:5" ht="17.649999999999999">
      <c r="A9" s="96" t="s">
        <v>2</v>
      </c>
      <c r="B9" s="96"/>
      <c r="C9" s="96"/>
      <c r="D9" s="5">
        <f>D7+D7*1.05+D7*1.05^2+D7*1.05^3+D7*1.05^4+D7*1.05^5+D7*1.05^6+D7*1.05^7+D7*1.05^8+D7*1.05^9</f>
        <v>45280.413127975786</v>
      </c>
      <c r="E9" s="1"/>
    </row>
    <row r="10" spans="1:5" ht="12.75" customHeight="1">
      <c r="D10" s="2"/>
      <c r="E10" s="1"/>
    </row>
    <row r="11" spans="1:5" ht="21.95">
      <c r="A11" s="96" t="s">
        <v>3</v>
      </c>
      <c r="B11" s="96"/>
      <c r="C11" s="96"/>
      <c r="D11" s="6">
        <f>D9-D13</f>
        <v>36224.330502380632</v>
      </c>
      <c r="E11" s="1"/>
    </row>
    <row r="12" spans="1:5">
      <c r="D12" s="2"/>
      <c r="E12" s="1"/>
    </row>
    <row r="13" spans="1:5" ht="26.65">
      <c r="A13" s="93" t="s">
        <v>4</v>
      </c>
      <c r="B13" s="92"/>
      <c r="C13" s="92"/>
      <c r="D13" s="51">
        <f>D9*0.2</f>
        <v>9056.0826255951579</v>
      </c>
      <c r="E13" s="1"/>
    </row>
    <row r="14" spans="1:5">
      <c r="D14" s="2"/>
      <c r="E14" s="1"/>
    </row>
    <row r="15" spans="1:5" ht="26.65">
      <c r="A15" s="53" t="s">
        <v>5</v>
      </c>
      <c r="B15" s="53"/>
      <c r="C15" s="53"/>
      <c r="D15" s="94">
        <f>D13/120</f>
        <v>75.467355213292976</v>
      </c>
      <c r="E15" s="1"/>
    </row>
    <row r="16" spans="1:5">
      <c r="D16" s="2"/>
      <c r="E16" s="1"/>
    </row>
    <row r="17" spans="1:6" ht="26.65">
      <c r="A17" s="53" t="s">
        <v>6</v>
      </c>
      <c r="B17" s="52"/>
      <c r="C17" s="52"/>
      <c r="D17" s="55">
        <f>'Attic Estimation'!B36/D15/12</f>
        <v>2.2145704208528874</v>
      </c>
      <c r="E17" s="1"/>
    </row>
    <row r="24" spans="1:6">
      <c r="C24" s="50"/>
      <c r="D24" s="50"/>
      <c r="E24" s="50"/>
      <c r="F24" s="50"/>
    </row>
    <row r="34" spans="7:7">
      <c r="G34" s="50"/>
    </row>
  </sheetData>
  <sheetProtection selectLockedCells="1"/>
  <mergeCells count="4">
    <mergeCell ref="A4:C4"/>
    <mergeCell ref="A9:C9"/>
    <mergeCell ref="A7:C7"/>
    <mergeCell ref="A11:C11"/>
  </mergeCells>
  <phoneticPr fontId="25" type="noConversion"/>
  <pageMargins left="0.5" right="0.5" top="0.5" bottom="0.5" header="0.5" footer="0.5"/>
  <pageSetup scale="83" orientation="landscape" horizontalDpi="4294967292" verticalDpi="4294967292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K47"/>
  <sheetViews>
    <sheetView tabSelected="1" zoomScale="82" zoomScaleNormal="82" workbookViewId="0">
      <selection activeCell="C16" sqref="C16"/>
    </sheetView>
  </sheetViews>
  <sheetFormatPr defaultColWidth="9.140625" defaultRowHeight="12.75"/>
  <cols>
    <col min="1" max="1" width="41.140625" style="8" bestFit="1" customWidth="1"/>
    <col min="2" max="2" width="19.42578125" style="8" customWidth="1"/>
    <col min="3" max="3" width="9.28515625" style="8" customWidth="1"/>
    <col min="4" max="4" width="37.28515625" style="8" customWidth="1"/>
    <col min="5" max="5" width="14.42578125" style="8" customWidth="1"/>
    <col min="6" max="7" width="9.140625" style="8"/>
    <col min="8" max="8" width="11.85546875" style="8" customWidth="1"/>
    <col min="9" max="16384" width="9.140625" style="8"/>
  </cols>
  <sheetData>
    <row r="8" spans="1:11" ht="17.649999999999999">
      <c r="A8" s="7" t="s">
        <v>7</v>
      </c>
    </row>
    <row r="9" spans="1:11">
      <c r="H9" s="9"/>
      <c r="I9" s="9"/>
      <c r="J9" s="9"/>
      <c r="K9" s="9"/>
    </row>
    <row r="10" spans="1:11" ht="12.95" thickBot="1">
      <c r="H10" s="9"/>
      <c r="I10" s="9"/>
      <c r="J10" s="9"/>
      <c r="K10" s="9"/>
    </row>
    <row r="11" spans="1:11" ht="15.75" thickBot="1">
      <c r="A11" s="10" t="s">
        <v>8</v>
      </c>
      <c r="B11" s="56">
        <v>1200</v>
      </c>
      <c r="H11" s="9"/>
      <c r="I11" s="9"/>
      <c r="J11" s="9"/>
      <c r="K11" s="9"/>
    </row>
    <row r="12" spans="1:11" ht="15.75" thickBot="1">
      <c r="A12" s="10"/>
      <c r="B12" s="12"/>
      <c r="H12" s="9"/>
      <c r="I12" s="9"/>
      <c r="J12" s="9"/>
      <c r="K12" s="9"/>
    </row>
    <row r="13" spans="1:11" ht="15.75" thickBot="1">
      <c r="A13" s="12" t="s">
        <v>9</v>
      </c>
      <c r="B13" s="56">
        <v>6</v>
      </c>
      <c r="H13" s="9"/>
      <c r="I13" s="9"/>
      <c r="J13" s="9"/>
      <c r="K13" s="9"/>
    </row>
    <row r="14" spans="1:11" ht="15.75" thickBot="1">
      <c r="A14" s="12"/>
      <c r="B14" s="13"/>
      <c r="H14" s="9"/>
      <c r="I14" s="9"/>
      <c r="J14" s="9"/>
      <c r="K14" s="9"/>
    </row>
    <row r="15" spans="1:11" ht="15.75" thickBot="1">
      <c r="A15" s="12" t="s">
        <v>10</v>
      </c>
      <c r="B15" s="58">
        <v>49</v>
      </c>
      <c r="H15" s="9"/>
      <c r="I15" s="9"/>
      <c r="J15" s="9"/>
      <c r="K15" s="9"/>
    </row>
    <row r="16" spans="1:11" ht="15.4" thickBot="1">
      <c r="A16" s="12"/>
      <c r="B16" s="12"/>
      <c r="H16" s="9"/>
      <c r="I16" s="9"/>
      <c r="J16" s="9"/>
      <c r="K16" s="9"/>
    </row>
    <row r="17" spans="1:11" ht="15.75" thickBot="1">
      <c r="A17" s="12" t="s">
        <v>11</v>
      </c>
      <c r="B17" s="57">
        <f>VLOOKUP(B15,'ProCat Coverage Chart'!A2:C49,3)</f>
        <v>16.5</v>
      </c>
      <c r="C17" s="8" t="s">
        <v>12</v>
      </c>
      <c r="H17" s="9"/>
      <c r="I17" s="9"/>
      <c r="J17" s="9"/>
      <c r="K17" s="9"/>
    </row>
    <row r="18" spans="1:11" ht="15.75" thickBot="1">
      <c r="A18" s="12"/>
      <c r="B18" s="13"/>
      <c r="H18" s="9"/>
      <c r="I18" s="9"/>
      <c r="J18" s="9"/>
      <c r="K18" s="9"/>
    </row>
    <row r="19" spans="1:11" ht="15.75" thickBot="1">
      <c r="A19" s="10" t="s">
        <v>13</v>
      </c>
      <c r="B19" s="57">
        <f>B17-B13</f>
        <v>10.5</v>
      </c>
      <c r="C19" s="8" t="s">
        <v>14</v>
      </c>
      <c r="H19" s="9"/>
      <c r="I19" s="9"/>
      <c r="J19" s="9"/>
      <c r="K19" s="9"/>
    </row>
    <row r="20" spans="1:11" ht="15.4">
      <c r="A20" s="10"/>
      <c r="B20" s="13"/>
      <c r="H20" s="9"/>
      <c r="I20" s="9"/>
      <c r="J20" s="9"/>
      <c r="K20" s="9"/>
    </row>
    <row r="21" spans="1:11" ht="15.4">
      <c r="A21" s="10" t="s">
        <v>15</v>
      </c>
      <c r="B21" s="13"/>
      <c r="H21" s="9"/>
      <c r="I21" s="9"/>
      <c r="J21" s="9"/>
      <c r="K21" s="9"/>
    </row>
    <row r="22" spans="1:11" ht="15.4">
      <c r="A22" s="14" t="s">
        <v>16</v>
      </c>
      <c r="B22" s="11">
        <v>15</v>
      </c>
      <c r="H22" s="9"/>
      <c r="I22" s="9"/>
      <c r="J22" s="9"/>
      <c r="K22" s="9"/>
    </row>
    <row r="23" spans="1:11" ht="15.4">
      <c r="A23" s="14" t="s">
        <v>17</v>
      </c>
      <c r="B23" s="11">
        <v>1</v>
      </c>
    </row>
    <row r="24" spans="1:11" ht="15.4">
      <c r="A24" s="14" t="s">
        <v>18</v>
      </c>
      <c r="B24" s="11">
        <v>0</v>
      </c>
    </row>
    <row r="25" spans="1:11" ht="15.4">
      <c r="A25" s="14" t="s">
        <v>19</v>
      </c>
      <c r="B25" s="11">
        <v>1</v>
      </c>
    </row>
    <row r="26" spans="1:11" ht="15.4">
      <c r="A26" s="14" t="s">
        <v>20</v>
      </c>
      <c r="B26" s="11">
        <v>10</v>
      </c>
    </row>
    <row r="27" spans="1:11" ht="15.4">
      <c r="A27" s="14" t="s">
        <v>21</v>
      </c>
      <c r="B27" s="11">
        <v>1</v>
      </c>
    </row>
    <row r="28" spans="1:11" ht="15.4">
      <c r="A28" s="14" t="s">
        <v>22</v>
      </c>
      <c r="B28" s="11">
        <v>1</v>
      </c>
    </row>
    <row r="29" spans="1:11" ht="15.4">
      <c r="A29" s="14" t="s">
        <v>23</v>
      </c>
      <c r="B29" s="11">
        <v>1</v>
      </c>
    </row>
    <row r="30" spans="1:11" ht="15.75" hidden="1" thickBot="1">
      <c r="A30" s="12"/>
      <c r="B30" s="10"/>
    </row>
    <row r="31" spans="1:11" ht="15.75" thickBot="1">
      <c r="A31" s="12"/>
      <c r="B31" s="10"/>
    </row>
    <row r="32" spans="1:11" ht="15.75" customHeight="1" thickBot="1">
      <c r="A32" s="10" t="s">
        <v>24</v>
      </c>
      <c r="B32" s="15">
        <f>Data!B23</f>
        <v>2005.5332711442786</v>
      </c>
    </row>
    <row r="33" spans="1:2" ht="15">
      <c r="A33" s="12"/>
      <c r="B33" s="12"/>
    </row>
    <row r="34" spans="1:2" ht="15.4">
      <c r="A34" s="10" t="s">
        <v>25</v>
      </c>
      <c r="B34" s="48">
        <v>0</v>
      </c>
    </row>
    <row r="35" spans="1:2" ht="15.4" thickBot="1">
      <c r="A35" s="12"/>
      <c r="B35" s="12"/>
    </row>
    <row r="36" spans="1:2" ht="18" thickBot="1">
      <c r="A36" s="7" t="s">
        <v>26</v>
      </c>
      <c r="B36" s="16">
        <f>B32-B34</f>
        <v>2005.5332711442786</v>
      </c>
    </row>
    <row r="37" spans="1:2" ht="15">
      <c r="A37" s="12"/>
      <c r="B37" s="12"/>
    </row>
    <row r="38" spans="1:2" ht="15">
      <c r="A38" s="12"/>
      <c r="B38" s="12"/>
    </row>
    <row r="43" spans="1:2" ht="15">
      <c r="A43" s="12"/>
      <c r="B43" s="12"/>
    </row>
    <row r="44" spans="1:2" ht="15">
      <c r="A44" s="12"/>
      <c r="B44" s="12"/>
    </row>
    <row r="45" spans="1:2" ht="15">
      <c r="A45" s="12"/>
      <c r="B45" s="12"/>
    </row>
    <row r="46" spans="1:2" ht="15">
      <c r="A46" s="12"/>
      <c r="B46" s="12"/>
    </row>
    <row r="47" spans="1:2" ht="15">
      <c r="A47" s="12"/>
      <c r="B47" s="12"/>
    </row>
  </sheetData>
  <phoneticPr fontId="5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9"/>
  <sheetViews>
    <sheetView zoomScale="89" zoomScaleNormal="89" workbookViewId="0">
      <selection activeCell="A24" sqref="A24"/>
    </sheetView>
  </sheetViews>
  <sheetFormatPr defaultColWidth="9.140625" defaultRowHeight="15.95" customHeight="1"/>
  <cols>
    <col min="1" max="1" width="38.28515625" style="21" customWidth="1"/>
    <col min="2" max="2" width="12.85546875" style="17" customWidth="1"/>
    <col min="3" max="3" width="10.85546875" style="17" bestFit="1" customWidth="1"/>
    <col min="4" max="4" width="11.42578125" style="18" customWidth="1"/>
    <col min="5" max="5" width="42.140625" style="19" customWidth="1"/>
    <col min="6" max="6" width="8.42578125" style="19" bestFit="1" customWidth="1"/>
    <col min="7" max="7" width="12.85546875" style="19" bestFit="1" customWidth="1"/>
    <col min="8" max="8" width="12.140625" style="19" bestFit="1" customWidth="1"/>
    <col min="9" max="9" width="5.140625" style="19" customWidth="1"/>
    <col min="10" max="10" width="17.85546875" style="20" bestFit="1" customWidth="1"/>
    <col min="11" max="11" width="13.5703125" style="18" customWidth="1"/>
    <col min="12" max="13" width="15.85546875" style="18" bestFit="1" customWidth="1"/>
    <col min="14" max="14" width="10.85546875" style="18" customWidth="1"/>
    <col min="15" max="15" width="11.42578125" style="18" bestFit="1" customWidth="1"/>
    <col min="16" max="16" width="9.85546875" style="18" bestFit="1" customWidth="1"/>
    <col min="17" max="18" width="15.85546875" style="18" bestFit="1" customWidth="1"/>
    <col min="19" max="16384" width="9.140625" style="18"/>
  </cols>
  <sheetData>
    <row r="1" spans="1:21" ht="15.95" customHeight="1">
      <c r="A1" s="22" t="s">
        <v>27</v>
      </c>
      <c r="D1" s="23" t="s">
        <v>28</v>
      </c>
      <c r="I1" s="25"/>
    </row>
    <row r="2" spans="1:21" s="23" customFormat="1" ht="15.95" customHeight="1">
      <c r="A2" s="23" t="s">
        <v>29</v>
      </c>
      <c r="B2" s="71">
        <f>'Attic Estimation'!B19</f>
        <v>10.5</v>
      </c>
      <c r="C2" s="24"/>
      <c r="D2" s="23" t="s">
        <v>30</v>
      </c>
      <c r="E2" s="19"/>
      <c r="F2" s="19"/>
      <c r="G2" s="19"/>
      <c r="H2" s="19"/>
      <c r="I2" s="25"/>
      <c r="J2" s="20"/>
      <c r="K2" s="18"/>
    </row>
    <row r="3" spans="1:21" s="23" customFormat="1" ht="15.95" customHeight="1">
      <c r="A3" s="23" t="s">
        <v>31</v>
      </c>
      <c r="B3" s="71">
        <f>'Attic Estimation'!B11</f>
        <v>1200</v>
      </c>
      <c r="C3" s="24"/>
      <c r="E3" s="25"/>
      <c r="F3" s="25"/>
      <c r="G3" s="83" t="s">
        <v>32</v>
      </c>
      <c r="H3" s="83" t="s">
        <v>33</v>
      </c>
      <c r="I3" s="25"/>
    </row>
    <row r="4" spans="1:21" s="23" customFormat="1" ht="15.95" customHeight="1">
      <c r="A4" s="23" t="s">
        <v>34</v>
      </c>
      <c r="B4" s="72">
        <f>(VLOOKUP(B2,'ProCat Coverage Chart'!C2:D49,2))*(B3/1000)</f>
        <v>14.892761194029852</v>
      </c>
      <c r="C4" s="26"/>
      <c r="E4" s="35" t="s">
        <v>35</v>
      </c>
      <c r="F4" s="25" t="s">
        <v>36</v>
      </c>
      <c r="G4" s="83" t="s">
        <v>37</v>
      </c>
      <c r="H4" s="83" t="s">
        <v>32</v>
      </c>
      <c r="I4" s="25"/>
      <c r="J4" s="35" t="s">
        <v>38</v>
      </c>
      <c r="K4" s="49" t="s">
        <v>39</v>
      </c>
    </row>
    <row r="5" spans="1:21" s="23" customFormat="1" ht="15.95" customHeight="1">
      <c r="A5" s="27"/>
      <c r="C5" s="27"/>
      <c r="E5" s="12" t="str">
        <f>'Attic Estimation'!A22</f>
        <v xml:space="preserve">  raft-R-mate</v>
      </c>
      <c r="F5" s="82">
        <f>'Attic Estimation'!B22</f>
        <v>15</v>
      </c>
      <c r="G5" s="85">
        <v>4</v>
      </c>
      <c r="H5" s="82">
        <f>F5*G5</f>
        <v>60</v>
      </c>
      <c r="I5" s="25"/>
      <c r="J5" s="80">
        <f>K5*'Attic Estimation'!B22</f>
        <v>18</v>
      </c>
      <c r="K5" s="74">
        <v>1.2</v>
      </c>
    </row>
    <row r="6" spans="1:21" s="23" customFormat="1" ht="15.95" customHeight="1">
      <c r="A6" s="24" t="s">
        <v>40</v>
      </c>
      <c r="B6" s="79">
        <v>2</v>
      </c>
      <c r="C6" s="24"/>
      <c r="E6" s="12" t="str">
        <f>'Attic Estimation'!A23</f>
        <v xml:space="preserve">  SmartCap - Recess Light Cover</v>
      </c>
      <c r="F6" s="82">
        <f>'Attic Estimation'!B23</f>
        <v>1</v>
      </c>
      <c r="G6" s="85">
        <v>5</v>
      </c>
      <c r="H6" s="82">
        <f t="shared" ref="H6:H12" si="0">F6*G6</f>
        <v>5</v>
      </c>
      <c r="I6" s="25"/>
      <c r="J6" s="80">
        <f>K6*'Attic Estimation'!B23</f>
        <v>12</v>
      </c>
      <c r="K6" s="74">
        <v>12</v>
      </c>
    </row>
    <row r="7" spans="1:21" s="23" customFormat="1" ht="15.95" customHeight="1">
      <c r="A7" s="24" t="s">
        <v>41</v>
      </c>
      <c r="B7" s="78">
        <v>25</v>
      </c>
      <c r="C7" s="24"/>
      <c r="E7" s="12" t="str">
        <f>'Attic Estimation'!A24</f>
        <v xml:space="preserve">  Attic Stairway Insulator</v>
      </c>
      <c r="F7" s="82">
        <f>'Attic Estimation'!B24</f>
        <v>0</v>
      </c>
      <c r="G7" s="85">
        <v>0</v>
      </c>
      <c r="H7" s="82">
        <f t="shared" si="0"/>
        <v>0</v>
      </c>
      <c r="I7" s="25"/>
      <c r="J7" s="80">
        <f>K7*'Attic Estimation'!B24</f>
        <v>0</v>
      </c>
      <c r="K7" s="75">
        <v>50</v>
      </c>
      <c r="L7" s="24"/>
      <c r="S7" s="24"/>
    </row>
    <row r="8" spans="1:21" s="24" customFormat="1" ht="15.95" customHeight="1">
      <c r="E8" s="12" t="str">
        <f>'Attic Estimation'!A25</f>
        <v xml:space="preserve">  Attic Hatch Insulator</v>
      </c>
      <c r="F8" s="82">
        <f>'Attic Estimation'!B25</f>
        <v>1</v>
      </c>
      <c r="G8" s="85">
        <v>5</v>
      </c>
      <c r="H8" s="82">
        <f t="shared" si="0"/>
        <v>5</v>
      </c>
      <c r="I8" s="25"/>
      <c r="J8" s="80">
        <f>K8*'Attic Estimation'!B25</f>
        <v>6</v>
      </c>
      <c r="K8" s="75">
        <v>6</v>
      </c>
      <c r="M8" s="26"/>
      <c r="N8" s="30"/>
      <c r="O8" s="31"/>
      <c r="P8" s="27"/>
      <c r="Q8" s="30"/>
      <c r="R8" s="32"/>
      <c r="S8" s="33"/>
      <c r="T8" s="34"/>
      <c r="U8" s="32"/>
    </row>
    <row r="9" spans="1:21" s="24" customFormat="1" ht="15.95" customHeight="1">
      <c r="B9" s="36"/>
      <c r="E9" s="12" t="str">
        <f>'Attic Estimation'!A26</f>
        <v xml:space="preserve">  Fanfold 14" Barrier Wall (feet)</v>
      </c>
      <c r="F9" s="82">
        <f>'Attic Estimation'!B26</f>
        <v>10</v>
      </c>
      <c r="G9" s="85">
        <v>1</v>
      </c>
      <c r="H9" s="82">
        <f t="shared" si="0"/>
        <v>10</v>
      </c>
      <c r="I9" s="25"/>
      <c r="J9" s="80">
        <f>K9*'Attic Estimation'!B26</f>
        <v>3.3000000000000003</v>
      </c>
      <c r="K9" s="75">
        <v>0.33</v>
      </c>
      <c r="L9" s="24" t="s">
        <v>42</v>
      </c>
      <c r="M9" s="26"/>
      <c r="N9" s="30"/>
      <c r="O9" s="31"/>
      <c r="P9" s="27"/>
      <c r="Q9" s="30"/>
      <c r="R9" s="32"/>
      <c r="S9" s="33"/>
      <c r="T9" s="34"/>
      <c r="U9" s="32"/>
    </row>
    <row r="10" spans="1:21" s="24" customFormat="1" ht="15.95" customHeight="1">
      <c r="A10" s="24" t="s">
        <v>43</v>
      </c>
      <c r="B10" s="77">
        <v>1.5</v>
      </c>
      <c r="C10" s="33"/>
      <c r="E10" s="12" t="str">
        <f>'Attic Estimation'!A27</f>
        <v xml:space="preserve">  Gun Foam Sealant</v>
      </c>
      <c r="F10" s="82">
        <f>'Attic Estimation'!B27</f>
        <v>1</v>
      </c>
      <c r="G10" s="85">
        <v>15</v>
      </c>
      <c r="H10" s="82">
        <f t="shared" si="0"/>
        <v>15</v>
      </c>
      <c r="I10" s="25"/>
      <c r="J10" s="80">
        <f>K10*'Attic Estimation'!B27</f>
        <v>15</v>
      </c>
      <c r="K10" s="75">
        <v>15</v>
      </c>
      <c r="M10" s="26"/>
      <c r="N10" s="30"/>
      <c r="O10" s="31"/>
      <c r="P10" s="27"/>
      <c r="Q10" s="30"/>
      <c r="R10" s="32"/>
      <c r="S10" s="33"/>
      <c r="T10" s="34"/>
      <c r="U10" s="32"/>
    </row>
    <row r="11" spans="1:21" s="24" customFormat="1" ht="15.95" customHeight="1">
      <c r="A11" s="24" t="s">
        <v>44</v>
      </c>
      <c r="B11" s="76">
        <f>H13/60</f>
        <v>2.3333333333333335</v>
      </c>
      <c r="C11" s="33"/>
      <c r="E11" s="12" t="str">
        <f>'Attic Estimation'!A28</f>
        <v xml:space="preserve">  Soffit, drop-down, chase blocking</v>
      </c>
      <c r="F11" s="82">
        <f>'Attic Estimation'!B28</f>
        <v>1</v>
      </c>
      <c r="G11" s="85">
        <v>15</v>
      </c>
      <c r="H11" s="82">
        <f t="shared" si="0"/>
        <v>15</v>
      </c>
      <c r="I11" s="25"/>
      <c r="J11" s="80">
        <f>K11*'Attic Estimation'!B28</f>
        <v>10</v>
      </c>
      <c r="K11" s="75">
        <v>10</v>
      </c>
      <c r="L11" s="24" t="s">
        <v>45</v>
      </c>
      <c r="M11" s="26"/>
      <c r="N11" s="30"/>
      <c r="O11" s="31"/>
      <c r="P11" s="27"/>
      <c r="Q11" s="30"/>
      <c r="R11" s="32"/>
      <c r="S11" s="33"/>
      <c r="T11" s="34"/>
      <c r="U11" s="32"/>
    </row>
    <row r="12" spans="1:21" s="24" customFormat="1" ht="15.95" customHeight="1">
      <c r="A12" s="24" t="s">
        <v>46</v>
      </c>
      <c r="B12" s="84">
        <f>(B4*6)/60</f>
        <v>1.4892761194029851</v>
      </c>
      <c r="C12" s="37"/>
      <c r="E12" s="12" t="str">
        <f>'Attic Estimation'!A29</f>
        <v xml:space="preserve">  Bath Fan Exhaust Correction</v>
      </c>
      <c r="F12" s="82">
        <f>'Attic Estimation'!B29</f>
        <v>1</v>
      </c>
      <c r="G12" s="85">
        <v>30</v>
      </c>
      <c r="H12" s="82">
        <f t="shared" si="0"/>
        <v>30</v>
      </c>
      <c r="I12" s="25"/>
      <c r="J12" s="86">
        <f>K12*'Attic Estimation'!B29</f>
        <v>25</v>
      </c>
      <c r="K12" s="75">
        <v>25</v>
      </c>
      <c r="L12" s="30"/>
      <c r="M12" s="31"/>
      <c r="N12" s="27"/>
      <c r="O12" s="30"/>
      <c r="P12" s="32"/>
      <c r="Q12" s="33"/>
      <c r="R12" s="34"/>
      <c r="S12" s="32"/>
    </row>
    <row r="13" spans="1:21" s="24" customFormat="1" ht="15.95" customHeight="1">
      <c r="A13" s="24" t="s">
        <v>47</v>
      </c>
      <c r="B13" s="76">
        <f>SUM(B10:B12)</f>
        <v>5.3226094527363186</v>
      </c>
      <c r="E13" s="24" t="s">
        <v>48</v>
      </c>
      <c r="F13" s="25"/>
      <c r="G13" s="25"/>
      <c r="H13" s="25">
        <f>SUM(H5:H12)</f>
        <v>140</v>
      </c>
      <c r="I13" s="25"/>
      <c r="J13" s="81">
        <f>SUM(J5:J12)</f>
        <v>89.3</v>
      </c>
      <c r="M13" s="31"/>
      <c r="N13" s="27"/>
      <c r="O13" s="30"/>
      <c r="P13" s="32"/>
      <c r="Q13" s="33"/>
      <c r="R13" s="34"/>
      <c r="S13" s="32"/>
    </row>
    <row r="14" spans="1:21" s="24" customFormat="1" ht="15.95" customHeight="1">
      <c r="F14" s="25"/>
      <c r="G14" s="25"/>
      <c r="H14" s="25"/>
      <c r="I14" s="25"/>
      <c r="L14" s="30"/>
      <c r="P14" s="32"/>
      <c r="Q14" s="33"/>
      <c r="R14" s="34"/>
      <c r="S14" s="32"/>
    </row>
    <row r="15" spans="1:21" s="24" customFormat="1" ht="15.95" customHeight="1">
      <c r="A15" s="24" t="s">
        <v>49</v>
      </c>
      <c r="B15" s="87">
        <f>B13*B6</f>
        <v>10.645218905472637</v>
      </c>
      <c r="C15" s="38"/>
      <c r="E15" s="73" t="s">
        <v>50</v>
      </c>
      <c r="F15" s="25"/>
      <c r="G15" s="25"/>
      <c r="H15" s="25"/>
      <c r="I15" s="25"/>
      <c r="J15" s="80">
        <f>B4*K15</f>
        <v>446.78283582089557</v>
      </c>
      <c r="K15" s="75">
        <v>30</v>
      </c>
      <c r="L15" s="30"/>
      <c r="M15" s="31"/>
      <c r="N15" s="27"/>
      <c r="O15" s="30"/>
      <c r="P15" s="32"/>
      <c r="Q15" s="33"/>
      <c r="R15" s="34"/>
      <c r="S15" s="32"/>
    </row>
    <row r="16" spans="1:21" s="24" customFormat="1" ht="15.95" customHeight="1">
      <c r="B16" s="29"/>
      <c r="C16" s="38"/>
      <c r="F16" s="25"/>
      <c r="G16" s="25"/>
      <c r="H16" s="25"/>
      <c r="I16" s="25"/>
      <c r="K16" s="30"/>
      <c r="L16" s="30"/>
      <c r="M16" s="31"/>
      <c r="N16" s="27"/>
      <c r="O16" s="30"/>
      <c r="P16" s="32"/>
      <c r="Q16" s="33"/>
      <c r="R16" s="34"/>
      <c r="S16" s="32"/>
    </row>
    <row r="17" spans="1:19" s="24" customFormat="1" ht="15.95" customHeight="1">
      <c r="A17" s="24" t="s">
        <v>51</v>
      </c>
      <c r="B17" s="81">
        <f>J13+J15</f>
        <v>536.08283582089553</v>
      </c>
      <c r="C17" s="25"/>
      <c r="D17" s="25"/>
      <c r="E17" s="25"/>
      <c r="K17" s="30"/>
      <c r="L17" s="30"/>
      <c r="M17" s="31"/>
      <c r="N17" s="27"/>
      <c r="O17" s="30"/>
      <c r="P17" s="32"/>
      <c r="Q17" s="33"/>
      <c r="R17" s="34"/>
      <c r="S17" s="32"/>
    </row>
    <row r="18" spans="1:19" s="24" customFormat="1" ht="15.95" customHeight="1">
      <c r="A18" s="24" t="s">
        <v>52</v>
      </c>
      <c r="B18" s="90">
        <f>B15*B7</f>
        <v>266.13047263681591</v>
      </c>
      <c r="K18" s="30"/>
      <c r="L18" s="30"/>
      <c r="M18" s="31"/>
      <c r="N18" s="27"/>
      <c r="O18" s="30"/>
      <c r="P18" s="32"/>
      <c r="Q18" s="33"/>
      <c r="R18" s="34"/>
    </row>
    <row r="19" spans="1:19" s="24" customFormat="1" ht="15.95" customHeight="1">
      <c r="A19" s="24" t="s">
        <v>53</v>
      </c>
      <c r="B19" s="88">
        <f>SUM(B17:B18)</f>
        <v>802.21330845771149</v>
      </c>
      <c r="K19" s="30"/>
      <c r="L19" s="30"/>
      <c r="M19" s="31"/>
      <c r="N19" s="27"/>
      <c r="O19" s="30"/>
      <c r="P19" s="32"/>
      <c r="Q19" s="33"/>
      <c r="R19" s="34"/>
    </row>
    <row r="20" spans="1:19" s="24" customFormat="1" ht="15.95" customHeight="1">
      <c r="A20" s="24" t="s">
        <v>54</v>
      </c>
      <c r="B20" s="88">
        <f>(B19/(1-F20-F21))*F20</f>
        <v>1002.7666355721393</v>
      </c>
      <c r="C20" s="38">
        <f>B20/B23</f>
        <v>0.5</v>
      </c>
      <c r="E20" s="24" t="s">
        <v>55</v>
      </c>
      <c r="F20" s="91">
        <v>0.5</v>
      </c>
      <c r="K20" s="30"/>
      <c r="L20" s="30"/>
      <c r="M20" s="31"/>
      <c r="N20" s="27"/>
      <c r="O20" s="30"/>
      <c r="P20" s="32"/>
      <c r="Q20" s="33"/>
      <c r="R20" s="34"/>
    </row>
    <row r="21" spans="1:19" s="24" customFormat="1" ht="15.95" customHeight="1">
      <c r="A21" s="24" t="s">
        <v>56</v>
      </c>
      <c r="B21" s="88">
        <f>(B19/(1-F21-F20))*F21</f>
        <v>200.55332711442787</v>
      </c>
      <c r="C21" s="38">
        <f>B21/B23</f>
        <v>0.1</v>
      </c>
      <c r="E21" s="24" t="s">
        <v>57</v>
      </c>
      <c r="F21" s="89">
        <v>0.1</v>
      </c>
      <c r="K21" s="30"/>
      <c r="L21" s="30"/>
      <c r="M21" s="31"/>
      <c r="N21" s="27"/>
      <c r="O21" s="30"/>
      <c r="P21" s="32"/>
      <c r="Q21" s="33"/>
      <c r="R21" s="34"/>
    </row>
    <row r="22" spans="1:19" s="24" customFormat="1" ht="15.95" customHeight="1">
      <c r="B22" s="29"/>
      <c r="C22" s="28"/>
      <c r="K22" s="30"/>
      <c r="L22" s="30"/>
      <c r="M22" s="31"/>
      <c r="N22" s="27"/>
      <c r="O22" s="30"/>
      <c r="P22" s="32"/>
      <c r="Q22" s="33"/>
      <c r="R22" s="34"/>
    </row>
    <row r="23" spans="1:19" s="24" customFormat="1" ht="15.95" customHeight="1">
      <c r="A23" s="41" t="s">
        <v>58</v>
      </c>
      <c r="B23" s="42">
        <f>B19+B20+B21</f>
        <v>2005.5332711442786</v>
      </c>
      <c r="J23" s="30"/>
      <c r="K23" s="26"/>
      <c r="L23" s="30"/>
      <c r="M23" s="31"/>
      <c r="N23" s="27"/>
      <c r="O23" s="30"/>
      <c r="P23" s="32"/>
      <c r="Q23" s="33"/>
      <c r="R23" s="34"/>
    </row>
    <row r="24" spans="1:19" s="24" customFormat="1" ht="15.95" customHeight="1">
      <c r="A24" s="40"/>
      <c r="B24" s="39"/>
      <c r="J24" s="30"/>
      <c r="K24" s="26"/>
      <c r="L24" s="30"/>
      <c r="M24" s="31"/>
      <c r="N24" s="27"/>
      <c r="O24" s="30"/>
      <c r="P24" s="32"/>
      <c r="Q24" s="33"/>
      <c r="R24" s="34"/>
    </row>
    <row r="25" spans="1:19" s="24" customFormat="1" ht="15.95" customHeight="1">
      <c r="A25" s="27"/>
      <c r="B25" s="28"/>
      <c r="C25" s="28"/>
      <c r="J25" s="30"/>
      <c r="K25" s="26"/>
      <c r="L25" s="30"/>
      <c r="M25" s="31"/>
      <c r="N25" s="27"/>
      <c r="O25" s="30"/>
      <c r="P25" s="32"/>
      <c r="Q25" s="33"/>
      <c r="R25" s="34"/>
    </row>
    <row r="26" spans="1:19" s="24" customFormat="1" ht="15.95" customHeight="1">
      <c r="A26" s="27"/>
      <c r="B26" s="28"/>
      <c r="C26" s="28"/>
      <c r="J26" s="30"/>
      <c r="K26" s="26"/>
      <c r="L26" s="30"/>
      <c r="M26" s="31"/>
      <c r="N26" s="27"/>
      <c r="O26" s="30"/>
      <c r="P26" s="32"/>
      <c r="Q26" s="33"/>
      <c r="R26" s="34"/>
    </row>
    <row r="27" spans="1:19" s="24" customFormat="1" ht="15.95" customHeight="1">
      <c r="A27" s="27"/>
      <c r="B27" s="28"/>
      <c r="C27" s="28"/>
      <c r="J27" s="30"/>
      <c r="K27" s="26"/>
      <c r="L27" s="30"/>
      <c r="M27" s="31"/>
      <c r="N27" s="27"/>
      <c r="O27" s="30"/>
      <c r="P27" s="32"/>
      <c r="Q27" s="33"/>
      <c r="R27" s="34"/>
    </row>
    <row r="28" spans="1:19" s="24" customFormat="1" ht="15.95" customHeight="1">
      <c r="A28" s="27"/>
      <c r="B28" s="28"/>
      <c r="E28" s="26"/>
      <c r="F28" s="26"/>
      <c r="G28" s="26"/>
      <c r="H28" s="26"/>
      <c r="I28" s="26"/>
      <c r="J28" s="30"/>
      <c r="K28" s="26"/>
      <c r="L28" s="30"/>
      <c r="M28" s="31"/>
      <c r="N28" s="27"/>
      <c r="O28" s="30"/>
      <c r="P28" s="32"/>
      <c r="Q28" s="33"/>
      <c r="R28" s="34"/>
    </row>
    <row r="29" spans="1:19" s="24" customFormat="1" ht="15.95" customHeight="1">
      <c r="A29" s="27"/>
      <c r="B29" s="28"/>
      <c r="C29" s="28"/>
      <c r="E29" s="26"/>
      <c r="F29" s="26"/>
      <c r="G29" s="26"/>
      <c r="H29" s="26"/>
      <c r="I29" s="26"/>
      <c r="J29" s="30"/>
      <c r="K29" s="26"/>
      <c r="L29" s="30"/>
      <c r="M29" s="31"/>
      <c r="N29" s="27"/>
      <c r="O29" s="30"/>
      <c r="P29" s="32"/>
      <c r="Q29" s="33"/>
      <c r="R29" s="34"/>
    </row>
    <row r="30" spans="1:19" s="24" customFormat="1" ht="15.95" customHeight="1">
      <c r="A30" s="27"/>
      <c r="B30" s="28"/>
      <c r="C30" s="28"/>
      <c r="E30" s="26"/>
      <c r="F30" s="26"/>
      <c r="G30" s="26"/>
      <c r="H30" s="26"/>
      <c r="I30" s="26"/>
      <c r="J30" s="30"/>
      <c r="K30" s="26"/>
      <c r="L30" s="30"/>
      <c r="M30" s="31"/>
      <c r="N30" s="27"/>
      <c r="O30" s="30"/>
      <c r="P30" s="32"/>
      <c r="Q30" s="33"/>
      <c r="R30" s="34"/>
    </row>
    <row r="31" spans="1:19" s="24" customFormat="1" ht="15.95" customHeight="1">
      <c r="A31" s="27"/>
      <c r="B31" s="28"/>
      <c r="C31" s="28"/>
      <c r="E31" s="26"/>
      <c r="F31" s="26"/>
      <c r="G31" s="26"/>
      <c r="H31" s="26"/>
      <c r="I31" s="26"/>
      <c r="J31" s="30"/>
      <c r="K31" s="26"/>
      <c r="L31" s="30"/>
      <c r="M31" s="31"/>
      <c r="N31" s="27"/>
      <c r="O31" s="30"/>
      <c r="P31" s="32"/>
      <c r="Q31" s="33"/>
      <c r="R31" s="34"/>
    </row>
    <row r="32" spans="1:19" s="24" customFormat="1" ht="15.95" customHeight="1">
      <c r="A32" s="27"/>
      <c r="B32" s="28"/>
      <c r="C32" s="28"/>
      <c r="E32" s="26"/>
      <c r="F32" s="26"/>
      <c r="G32" s="26"/>
      <c r="H32" s="26"/>
      <c r="I32" s="26"/>
      <c r="J32" s="30"/>
      <c r="K32" s="26"/>
      <c r="L32" s="30"/>
      <c r="M32" s="31"/>
      <c r="N32" s="27"/>
      <c r="O32" s="30"/>
      <c r="P32" s="32"/>
      <c r="Q32" s="33"/>
      <c r="R32" s="34"/>
    </row>
    <row r="33" spans="1:18" s="24" customFormat="1" ht="15.95" customHeight="1">
      <c r="A33" s="27"/>
      <c r="B33" s="28"/>
      <c r="C33" s="28"/>
      <c r="E33" s="26"/>
      <c r="F33" s="26"/>
      <c r="G33" s="26"/>
      <c r="H33" s="26"/>
      <c r="I33" s="26"/>
      <c r="J33" s="30"/>
      <c r="K33" s="26"/>
      <c r="L33" s="30"/>
      <c r="M33" s="31"/>
      <c r="N33" s="27"/>
      <c r="O33" s="30"/>
      <c r="P33" s="32"/>
      <c r="Q33" s="33"/>
      <c r="R33" s="34"/>
    </row>
    <row r="34" spans="1:18" s="24" customFormat="1" ht="15.95" customHeight="1">
      <c r="A34" s="27"/>
      <c r="B34" s="28"/>
      <c r="C34" s="28"/>
      <c r="E34" s="26"/>
      <c r="F34" s="26"/>
      <c r="G34" s="26"/>
      <c r="H34" s="26"/>
      <c r="I34" s="26"/>
      <c r="J34" s="30"/>
      <c r="K34" s="26"/>
      <c r="L34" s="30"/>
      <c r="M34" s="31"/>
      <c r="N34" s="27"/>
      <c r="O34" s="30"/>
      <c r="P34" s="32"/>
      <c r="Q34" s="33"/>
      <c r="R34" s="34"/>
    </row>
    <row r="35" spans="1:18" s="24" customFormat="1" ht="15.95" customHeight="1">
      <c r="A35" s="27"/>
      <c r="B35" s="28"/>
      <c r="C35" s="28"/>
      <c r="E35" s="26"/>
      <c r="F35" s="26"/>
      <c r="G35" s="26"/>
      <c r="H35" s="26"/>
      <c r="I35" s="26"/>
      <c r="J35" s="30"/>
      <c r="K35" s="26"/>
      <c r="L35" s="30"/>
      <c r="M35" s="31"/>
      <c r="N35" s="27"/>
      <c r="O35" s="30"/>
      <c r="P35" s="32"/>
      <c r="Q35" s="33"/>
      <c r="R35" s="34"/>
    </row>
    <row r="36" spans="1:18" s="24" customFormat="1" ht="15.95" customHeight="1">
      <c r="A36" s="27"/>
      <c r="B36" s="28"/>
      <c r="C36" s="28"/>
      <c r="E36" s="26"/>
      <c r="F36" s="26"/>
      <c r="G36" s="26"/>
      <c r="H36" s="26"/>
      <c r="I36" s="26"/>
      <c r="J36" s="30"/>
      <c r="K36" s="26"/>
      <c r="L36" s="30"/>
      <c r="M36" s="31"/>
      <c r="N36" s="27"/>
      <c r="O36" s="30"/>
      <c r="P36" s="32"/>
      <c r="Q36" s="33"/>
      <c r="R36" s="34"/>
    </row>
    <row r="37" spans="1:18" s="24" customFormat="1" ht="15.95" customHeight="1">
      <c r="A37" s="27"/>
      <c r="B37" s="28"/>
      <c r="C37" s="28"/>
      <c r="E37" s="26"/>
      <c r="F37" s="26"/>
      <c r="G37" s="26"/>
      <c r="H37" s="26"/>
      <c r="I37" s="26"/>
      <c r="J37" s="30"/>
      <c r="K37" s="26"/>
      <c r="L37" s="30"/>
      <c r="M37" s="31"/>
      <c r="N37" s="27"/>
      <c r="O37" s="30"/>
      <c r="P37" s="32"/>
      <c r="Q37" s="33"/>
      <c r="R37" s="34"/>
    </row>
    <row r="38" spans="1:18" s="24" customFormat="1" ht="15.95" customHeight="1">
      <c r="A38" s="27"/>
      <c r="B38" s="28"/>
      <c r="C38" s="28"/>
      <c r="E38" s="26"/>
      <c r="F38" s="26"/>
      <c r="G38" s="26"/>
      <c r="H38" s="26"/>
      <c r="I38" s="26"/>
      <c r="J38" s="30"/>
      <c r="K38" s="26"/>
      <c r="L38" s="30"/>
      <c r="M38" s="31"/>
      <c r="N38" s="27"/>
      <c r="O38" s="30"/>
      <c r="P38" s="32"/>
      <c r="Q38" s="33"/>
      <c r="R38" s="34"/>
    </row>
    <row r="39" spans="1:18" s="24" customFormat="1" ht="15.95" customHeight="1">
      <c r="A39" s="27"/>
      <c r="B39" s="28"/>
      <c r="C39" s="28"/>
      <c r="E39" s="26"/>
      <c r="F39" s="26"/>
      <c r="G39" s="26"/>
      <c r="H39" s="26"/>
      <c r="I39" s="26"/>
      <c r="J39" s="30"/>
      <c r="K39" s="26"/>
      <c r="L39" s="30"/>
      <c r="M39" s="31"/>
      <c r="N39" s="27"/>
      <c r="O39" s="30"/>
      <c r="P39" s="32"/>
      <c r="Q39" s="33"/>
      <c r="R39" s="34"/>
    </row>
    <row r="40" spans="1:18" s="24" customFormat="1" ht="15.95" customHeight="1">
      <c r="A40" s="27"/>
      <c r="B40" s="28"/>
      <c r="C40" s="28"/>
      <c r="E40" s="26"/>
      <c r="F40" s="26"/>
      <c r="G40" s="26"/>
      <c r="H40" s="26"/>
      <c r="I40" s="26"/>
      <c r="J40" s="30"/>
      <c r="K40" s="26"/>
      <c r="L40" s="30"/>
      <c r="M40" s="31"/>
      <c r="N40" s="27"/>
      <c r="O40" s="30"/>
      <c r="P40" s="32"/>
      <c r="Q40" s="33"/>
      <c r="R40" s="34"/>
    </row>
    <row r="41" spans="1:18" s="24" customFormat="1" ht="15.95" customHeight="1">
      <c r="A41" s="27"/>
      <c r="B41" s="28"/>
      <c r="C41" s="28"/>
      <c r="E41" s="26"/>
      <c r="F41" s="26"/>
      <c r="G41" s="26"/>
      <c r="H41" s="26"/>
      <c r="I41" s="26"/>
      <c r="J41" s="30"/>
      <c r="K41" s="26"/>
      <c r="L41" s="30"/>
      <c r="M41" s="31"/>
      <c r="N41" s="27"/>
      <c r="O41" s="30"/>
      <c r="P41" s="32"/>
      <c r="Q41" s="33"/>
      <c r="R41" s="34"/>
    </row>
    <row r="42" spans="1:18" s="24" customFormat="1" ht="15.95" customHeight="1">
      <c r="A42" s="27"/>
      <c r="B42" s="28"/>
      <c r="C42" s="28"/>
      <c r="E42" s="26"/>
      <c r="F42" s="26"/>
      <c r="G42" s="26"/>
      <c r="H42" s="26"/>
      <c r="I42" s="26"/>
      <c r="J42" s="30"/>
      <c r="K42" s="26"/>
      <c r="L42" s="30"/>
      <c r="M42" s="31"/>
      <c r="N42" s="27"/>
      <c r="O42" s="30"/>
      <c r="P42" s="32"/>
      <c r="Q42" s="33"/>
      <c r="R42" s="34"/>
    </row>
    <row r="43" spans="1:18" s="24" customFormat="1" ht="15.95" customHeight="1">
      <c r="A43" s="27"/>
      <c r="B43" s="28"/>
      <c r="C43" s="28"/>
      <c r="E43" s="26"/>
      <c r="F43" s="26"/>
      <c r="G43" s="26"/>
      <c r="H43" s="26"/>
      <c r="I43" s="26"/>
      <c r="J43" s="30"/>
      <c r="K43" s="26"/>
      <c r="L43" s="30"/>
      <c r="M43" s="31"/>
      <c r="N43" s="27"/>
      <c r="O43" s="30"/>
      <c r="P43" s="32"/>
      <c r="Q43" s="33"/>
      <c r="R43" s="34"/>
    </row>
    <row r="44" spans="1:18" s="24" customFormat="1" ht="15.95" customHeight="1">
      <c r="A44" s="27"/>
      <c r="B44" s="28"/>
      <c r="C44" s="28"/>
      <c r="E44" s="26"/>
      <c r="F44" s="26"/>
      <c r="G44" s="26"/>
      <c r="H44" s="26"/>
      <c r="I44" s="26"/>
      <c r="J44" s="30"/>
      <c r="K44" s="26"/>
      <c r="L44" s="30"/>
      <c r="M44" s="31"/>
      <c r="N44" s="27"/>
      <c r="O44" s="30"/>
      <c r="P44" s="32"/>
      <c r="Q44" s="33"/>
      <c r="R44" s="34"/>
    </row>
    <row r="45" spans="1:18" s="24" customFormat="1" ht="15.95" customHeight="1">
      <c r="A45" s="27"/>
      <c r="B45" s="28"/>
      <c r="C45" s="28"/>
      <c r="E45" s="26"/>
      <c r="F45" s="26"/>
      <c r="G45" s="26"/>
      <c r="H45" s="26"/>
      <c r="I45" s="26"/>
      <c r="J45" s="30"/>
      <c r="K45" s="26"/>
      <c r="L45" s="30"/>
      <c r="M45" s="31"/>
      <c r="N45" s="27"/>
      <c r="O45" s="30"/>
      <c r="P45" s="32"/>
      <c r="Q45" s="33"/>
      <c r="R45" s="34"/>
    </row>
    <row r="46" spans="1:18" s="24" customFormat="1" ht="15.95" customHeight="1">
      <c r="A46" s="27"/>
      <c r="B46" s="28"/>
      <c r="C46" s="28"/>
      <c r="E46" s="26"/>
      <c r="F46" s="26"/>
      <c r="G46" s="26"/>
      <c r="H46" s="26"/>
      <c r="I46" s="26"/>
      <c r="J46" s="30"/>
      <c r="K46" s="26"/>
      <c r="L46" s="30"/>
      <c r="M46" s="31"/>
      <c r="N46" s="27"/>
      <c r="O46" s="30"/>
      <c r="P46" s="32"/>
      <c r="Q46" s="33"/>
      <c r="R46" s="34"/>
    </row>
    <row r="47" spans="1:18" s="24" customFormat="1" ht="15.95" customHeight="1">
      <c r="A47" s="27"/>
      <c r="B47" s="28"/>
      <c r="C47" s="28"/>
      <c r="E47" s="26"/>
      <c r="F47" s="26"/>
      <c r="G47" s="26"/>
      <c r="H47" s="26"/>
      <c r="I47" s="26"/>
      <c r="J47" s="30"/>
      <c r="K47" s="26"/>
      <c r="L47" s="30"/>
      <c r="M47" s="31"/>
      <c r="N47" s="27"/>
      <c r="O47" s="30"/>
      <c r="P47" s="32"/>
      <c r="Q47" s="33"/>
      <c r="R47" s="34"/>
    </row>
    <row r="48" spans="1:18" s="24" customFormat="1" ht="15.95" customHeight="1">
      <c r="A48" s="27"/>
      <c r="B48" s="28"/>
      <c r="C48" s="28"/>
      <c r="E48" s="26"/>
      <c r="F48" s="26"/>
      <c r="G48" s="26"/>
      <c r="H48" s="26"/>
      <c r="I48" s="26"/>
      <c r="J48" s="30"/>
      <c r="K48" s="26"/>
      <c r="L48" s="30"/>
      <c r="M48" s="31"/>
      <c r="N48" s="27"/>
      <c r="O48" s="30"/>
      <c r="P48" s="32"/>
      <c r="Q48" s="33"/>
      <c r="R48" s="34"/>
    </row>
    <row r="49" spans="1:18" s="24" customFormat="1" ht="15.95" customHeight="1">
      <c r="A49" s="27"/>
      <c r="B49" s="28"/>
      <c r="C49" s="28"/>
      <c r="E49" s="26"/>
      <c r="F49" s="26"/>
      <c r="G49" s="26"/>
      <c r="H49" s="26"/>
      <c r="I49" s="26"/>
      <c r="J49" s="30"/>
      <c r="K49" s="26"/>
      <c r="L49" s="30"/>
      <c r="M49" s="31"/>
      <c r="N49" s="27"/>
      <c r="O49" s="30"/>
      <c r="P49" s="32"/>
      <c r="Q49" s="33"/>
      <c r="R49" s="34"/>
    </row>
    <row r="50" spans="1:18" s="24" customFormat="1" ht="15.95" customHeight="1">
      <c r="A50" s="27"/>
      <c r="B50" s="28"/>
      <c r="C50" s="28"/>
      <c r="E50" s="26"/>
      <c r="F50" s="26"/>
      <c r="G50" s="26"/>
      <c r="H50" s="26"/>
      <c r="I50" s="26"/>
      <c r="J50" s="30"/>
      <c r="K50" s="26"/>
      <c r="L50" s="30"/>
      <c r="M50" s="31"/>
      <c r="N50" s="27"/>
      <c r="O50" s="30"/>
      <c r="P50" s="32"/>
      <c r="Q50" s="33"/>
      <c r="R50" s="34"/>
    </row>
    <row r="51" spans="1:18" s="24" customFormat="1" ht="15.95" customHeight="1">
      <c r="A51" s="27"/>
      <c r="B51" s="28"/>
      <c r="C51" s="28"/>
      <c r="E51" s="26"/>
      <c r="F51" s="26"/>
      <c r="G51" s="26"/>
      <c r="H51" s="26"/>
      <c r="I51" s="26"/>
      <c r="J51" s="30"/>
      <c r="K51" s="26"/>
      <c r="L51" s="30"/>
      <c r="M51" s="31"/>
      <c r="N51" s="27"/>
      <c r="O51" s="30"/>
      <c r="P51" s="32"/>
      <c r="Q51" s="33"/>
      <c r="R51" s="34"/>
    </row>
    <row r="52" spans="1:18" s="24" customFormat="1" ht="15.95" customHeight="1">
      <c r="A52" s="27"/>
      <c r="B52" s="28"/>
      <c r="C52" s="28"/>
      <c r="E52" s="26"/>
      <c r="F52" s="26"/>
      <c r="G52" s="26"/>
      <c r="H52" s="26"/>
      <c r="I52" s="26"/>
      <c r="J52" s="30"/>
      <c r="K52" s="26"/>
      <c r="L52" s="30"/>
      <c r="M52" s="31"/>
      <c r="N52" s="27"/>
      <c r="O52" s="30"/>
      <c r="P52" s="32"/>
      <c r="Q52" s="33"/>
      <c r="R52" s="34"/>
    </row>
    <row r="53" spans="1:18" s="24" customFormat="1" ht="15.95" customHeight="1">
      <c r="A53" s="27"/>
      <c r="B53" s="28"/>
      <c r="C53" s="28"/>
      <c r="E53" s="26"/>
      <c r="F53" s="26"/>
      <c r="G53" s="26"/>
      <c r="H53" s="26"/>
      <c r="I53" s="26"/>
      <c r="J53" s="30"/>
      <c r="K53" s="26"/>
      <c r="L53" s="30"/>
      <c r="M53" s="31"/>
      <c r="N53" s="27"/>
      <c r="O53" s="30"/>
      <c r="P53" s="32"/>
      <c r="Q53" s="33"/>
      <c r="R53" s="34"/>
    </row>
    <row r="54" spans="1:18" s="24" customFormat="1" ht="15.95" customHeight="1">
      <c r="A54" s="27"/>
      <c r="B54" s="28"/>
      <c r="C54" s="28"/>
      <c r="E54" s="26"/>
      <c r="F54" s="26"/>
      <c r="G54" s="26"/>
      <c r="H54" s="26"/>
      <c r="I54" s="26"/>
      <c r="J54" s="30"/>
      <c r="K54" s="26"/>
      <c r="L54" s="30"/>
      <c r="M54" s="31"/>
      <c r="N54" s="27"/>
      <c r="O54" s="30"/>
      <c r="P54" s="32"/>
      <c r="Q54" s="33"/>
      <c r="R54" s="34"/>
    </row>
    <row r="55" spans="1:18" s="24" customFormat="1" ht="15.95" customHeight="1">
      <c r="A55" s="27"/>
      <c r="B55" s="28"/>
      <c r="C55" s="28"/>
      <c r="E55" s="26"/>
      <c r="F55" s="26"/>
      <c r="G55" s="26"/>
      <c r="H55" s="26"/>
      <c r="I55" s="26"/>
      <c r="J55" s="30"/>
      <c r="K55" s="26"/>
      <c r="L55" s="30"/>
      <c r="M55" s="31"/>
      <c r="N55" s="27"/>
      <c r="O55" s="30"/>
      <c r="P55" s="32"/>
      <c r="Q55" s="33"/>
      <c r="R55" s="34"/>
    </row>
    <row r="56" spans="1:18" s="24" customFormat="1" ht="15.95" customHeight="1">
      <c r="A56" s="27"/>
      <c r="B56" s="28"/>
      <c r="C56" s="28"/>
      <c r="E56" s="26"/>
      <c r="F56" s="26"/>
      <c r="G56" s="26"/>
      <c r="H56" s="26"/>
      <c r="I56" s="26"/>
      <c r="J56" s="30"/>
      <c r="K56" s="26"/>
      <c r="L56" s="30"/>
      <c r="M56" s="31"/>
      <c r="N56" s="27"/>
      <c r="O56" s="30"/>
      <c r="P56" s="32"/>
      <c r="Q56" s="33"/>
      <c r="R56" s="34"/>
    </row>
    <row r="57" spans="1:18" s="24" customFormat="1" ht="15.95" customHeight="1">
      <c r="A57" s="27"/>
      <c r="B57" s="28"/>
      <c r="C57" s="28"/>
      <c r="E57" s="26"/>
      <c r="F57" s="26"/>
      <c r="G57" s="26"/>
      <c r="H57" s="26"/>
      <c r="I57" s="26"/>
      <c r="J57" s="30"/>
      <c r="K57" s="26"/>
      <c r="M57" s="31"/>
      <c r="N57" s="27"/>
      <c r="O57" s="30"/>
      <c r="P57" s="32"/>
      <c r="Q57" s="33"/>
      <c r="R57" s="34"/>
    </row>
    <row r="58" spans="1:18" s="24" customFormat="1" ht="15.95" customHeight="1">
      <c r="A58" s="27"/>
      <c r="B58" s="28"/>
      <c r="C58" s="44"/>
      <c r="E58" s="26"/>
      <c r="F58" s="26"/>
      <c r="G58" s="26"/>
      <c r="H58" s="26"/>
      <c r="I58" s="26"/>
      <c r="J58" s="30"/>
      <c r="K58" s="26"/>
      <c r="L58" s="46"/>
    </row>
    <row r="59" spans="1:18" s="46" customFormat="1" ht="15.95" customHeight="1">
      <c r="A59" s="27"/>
      <c r="B59" s="28"/>
      <c r="C59" s="44"/>
      <c r="D59" s="24"/>
      <c r="E59" s="26"/>
      <c r="F59" s="26"/>
      <c r="G59" s="26"/>
      <c r="H59" s="26"/>
      <c r="I59" s="26"/>
      <c r="J59" s="30"/>
      <c r="K59" s="24"/>
    </row>
    <row r="60" spans="1:18" s="46" customFormat="1" ht="15.95" customHeight="1">
      <c r="A60" s="27"/>
      <c r="B60" s="28"/>
      <c r="C60" s="44"/>
      <c r="E60" s="43"/>
      <c r="F60" s="43"/>
      <c r="G60" s="43"/>
      <c r="H60" s="43"/>
      <c r="I60" s="43"/>
      <c r="J60" s="45"/>
    </row>
    <row r="61" spans="1:18" s="46" customFormat="1" ht="15.95" customHeight="1">
      <c r="A61" s="27"/>
      <c r="B61" s="28"/>
      <c r="C61" s="44"/>
      <c r="E61" s="43"/>
      <c r="F61" s="43"/>
      <c r="G61" s="43"/>
      <c r="H61" s="43"/>
      <c r="I61" s="43"/>
      <c r="J61" s="45"/>
    </row>
    <row r="62" spans="1:18" s="46" customFormat="1" ht="15.95" customHeight="1">
      <c r="A62" s="27"/>
      <c r="B62" s="28"/>
      <c r="C62" s="44"/>
      <c r="E62" s="43"/>
      <c r="F62" s="43"/>
      <c r="G62" s="43"/>
      <c r="H62" s="43"/>
      <c r="I62" s="43"/>
      <c r="J62" s="45"/>
    </row>
    <row r="63" spans="1:18" s="46" customFormat="1" ht="15.95" customHeight="1">
      <c r="A63" s="27"/>
      <c r="B63" s="28"/>
      <c r="C63" s="44"/>
      <c r="E63" s="43"/>
      <c r="F63" s="43"/>
      <c r="G63" s="43"/>
      <c r="H63" s="43"/>
      <c r="I63" s="43"/>
      <c r="J63" s="45"/>
    </row>
    <row r="64" spans="1:18" s="46" customFormat="1" ht="15.95" customHeight="1">
      <c r="A64" s="47"/>
      <c r="B64" s="44"/>
      <c r="C64" s="44"/>
      <c r="E64" s="43"/>
      <c r="F64" s="43"/>
      <c r="G64" s="43"/>
      <c r="H64" s="43"/>
      <c r="I64" s="43"/>
      <c r="J64" s="45"/>
    </row>
    <row r="65" spans="1:10" s="46" customFormat="1" ht="15.95" customHeight="1">
      <c r="A65" s="47"/>
      <c r="B65" s="44"/>
      <c r="C65" s="44"/>
      <c r="E65" s="43"/>
      <c r="F65" s="43"/>
      <c r="G65" s="43"/>
      <c r="H65" s="43"/>
      <c r="I65" s="43"/>
      <c r="J65" s="45"/>
    </row>
    <row r="66" spans="1:10" s="46" customFormat="1" ht="15.95" customHeight="1">
      <c r="A66" s="47"/>
      <c r="B66" s="44"/>
      <c r="C66" s="44"/>
      <c r="E66" s="43"/>
      <c r="F66" s="43"/>
      <c r="G66" s="43"/>
      <c r="H66" s="43"/>
      <c r="I66" s="43"/>
      <c r="J66" s="45"/>
    </row>
    <row r="67" spans="1:10" s="46" customFormat="1" ht="15.95" customHeight="1">
      <c r="A67" s="47"/>
      <c r="B67" s="44"/>
      <c r="C67" s="44"/>
      <c r="E67" s="43"/>
      <c r="F67" s="43"/>
      <c r="G67" s="43"/>
      <c r="H67" s="43"/>
      <c r="I67" s="43"/>
      <c r="J67" s="45"/>
    </row>
    <row r="68" spans="1:10" s="46" customFormat="1" ht="15.95" customHeight="1">
      <c r="A68" s="47"/>
      <c r="B68" s="44"/>
      <c r="C68" s="44"/>
      <c r="E68" s="43"/>
      <c r="F68" s="43"/>
      <c r="G68" s="43"/>
      <c r="H68" s="43"/>
      <c r="I68" s="43"/>
      <c r="J68" s="45"/>
    </row>
    <row r="69" spans="1:10" s="46" customFormat="1" ht="15.95" customHeight="1">
      <c r="A69" s="47"/>
      <c r="B69" s="44"/>
      <c r="C69" s="44"/>
      <c r="E69" s="43"/>
      <c r="F69" s="43"/>
      <c r="G69" s="43"/>
      <c r="H69" s="43"/>
      <c r="I69" s="43"/>
      <c r="J69" s="45"/>
    </row>
    <row r="70" spans="1:10" s="46" customFormat="1" ht="15.95" customHeight="1">
      <c r="A70" s="47"/>
      <c r="B70" s="44"/>
      <c r="C70" s="44"/>
      <c r="E70" s="43"/>
      <c r="F70" s="43"/>
      <c r="G70" s="43"/>
      <c r="H70" s="43"/>
      <c r="I70" s="43"/>
      <c r="J70" s="45"/>
    </row>
    <row r="71" spans="1:10" s="46" customFormat="1" ht="15.95" customHeight="1">
      <c r="A71" s="47"/>
      <c r="B71" s="44"/>
      <c r="C71" s="44"/>
      <c r="E71" s="43"/>
      <c r="F71" s="43"/>
      <c r="G71" s="43"/>
      <c r="H71" s="43"/>
      <c r="I71" s="43"/>
      <c r="J71" s="45"/>
    </row>
    <row r="72" spans="1:10" s="46" customFormat="1" ht="15.95" customHeight="1">
      <c r="A72" s="47"/>
      <c r="B72" s="44"/>
      <c r="C72" s="44"/>
      <c r="E72" s="43"/>
      <c r="F72" s="43"/>
      <c r="G72" s="43"/>
      <c r="H72" s="43"/>
      <c r="I72" s="43"/>
      <c r="J72" s="45"/>
    </row>
    <row r="73" spans="1:10" s="46" customFormat="1" ht="15.95" customHeight="1">
      <c r="A73" s="47"/>
      <c r="B73" s="44"/>
      <c r="C73" s="44"/>
      <c r="E73" s="43"/>
      <c r="F73" s="43"/>
      <c r="G73" s="43"/>
      <c r="H73" s="43"/>
      <c r="I73" s="43"/>
      <c r="J73" s="45"/>
    </row>
    <row r="74" spans="1:10" s="46" customFormat="1" ht="15.95" customHeight="1">
      <c r="A74" s="47"/>
      <c r="B74" s="44"/>
      <c r="C74" s="44"/>
      <c r="E74" s="43"/>
      <c r="F74" s="43"/>
      <c r="G74" s="43"/>
      <c r="H74" s="43"/>
      <c r="I74" s="43"/>
      <c r="J74" s="45"/>
    </row>
    <row r="75" spans="1:10" s="46" customFormat="1" ht="15.95" customHeight="1">
      <c r="A75" s="47"/>
      <c r="B75" s="44"/>
      <c r="C75" s="44"/>
      <c r="E75" s="43"/>
      <c r="F75" s="43"/>
      <c r="G75" s="43"/>
      <c r="H75" s="43"/>
      <c r="I75" s="43"/>
      <c r="J75" s="45"/>
    </row>
    <row r="76" spans="1:10" s="46" customFormat="1" ht="15.95" customHeight="1">
      <c r="A76" s="47"/>
      <c r="B76" s="44"/>
      <c r="C76" s="44"/>
      <c r="E76" s="43"/>
      <c r="F76" s="43"/>
      <c r="G76" s="43"/>
      <c r="H76" s="43"/>
      <c r="I76" s="43"/>
      <c r="J76" s="45"/>
    </row>
    <row r="77" spans="1:10" s="46" customFormat="1" ht="15.95" customHeight="1">
      <c r="A77" s="47"/>
      <c r="B77" s="44"/>
      <c r="C77" s="44"/>
      <c r="E77" s="43"/>
      <c r="F77" s="43"/>
      <c r="G77" s="43"/>
      <c r="H77" s="43"/>
      <c r="I77" s="43"/>
      <c r="J77" s="45"/>
    </row>
    <row r="78" spans="1:10" s="46" customFormat="1" ht="15.95" customHeight="1">
      <c r="A78" s="47"/>
      <c r="B78" s="44"/>
      <c r="C78" s="44"/>
      <c r="E78" s="43"/>
      <c r="F78" s="43"/>
      <c r="G78" s="43"/>
      <c r="H78" s="43"/>
      <c r="I78" s="43"/>
      <c r="J78" s="45"/>
    </row>
    <row r="79" spans="1:10" s="46" customFormat="1" ht="15.95" customHeight="1">
      <c r="A79" s="47"/>
      <c r="B79" s="44"/>
      <c r="C79" s="44"/>
      <c r="E79" s="43"/>
      <c r="F79" s="43"/>
      <c r="G79" s="43"/>
      <c r="H79" s="43"/>
      <c r="I79" s="43"/>
      <c r="J79" s="45"/>
    </row>
    <row r="80" spans="1:10" s="46" customFormat="1" ht="15.95" customHeight="1">
      <c r="A80" s="47"/>
      <c r="B80" s="44"/>
      <c r="C80" s="44"/>
      <c r="E80" s="43"/>
      <c r="F80" s="43"/>
      <c r="G80" s="43"/>
      <c r="H80" s="43"/>
      <c r="I80" s="43"/>
      <c r="J80" s="45"/>
    </row>
    <row r="81" spans="1:12" s="46" customFormat="1" ht="15.95" customHeight="1">
      <c r="A81" s="47"/>
      <c r="B81" s="44"/>
      <c r="C81" s="44"/>
      <c r="E81" s="43"/>
      <c r="F81" s="43"/>
      <c r="G81" s="43"/>
      <c r="H81" s="43"/>
      <c r="I81" s="43"/>
      <c r="J81" s="45"/>
    </row>
    <row r="82" spans="1:12" s="46" customFormat="1" ht="15.95" customHeight="1">
      <c r="A82" s="47"/>
      <c r="B82" s="44"/>
      <c r="C82" s="44"/>
      <c r="E82" s="43"/>
      <c r="F82" s="43"/>
      <c r="G82" s="43"/>
      <c r="H82" s="43"/>
      <c r="I82" s="43"/>
      <c r="J82" s="45"/>
    </row>
    <row r="83" spans="1:12" s="46" customFormat="1" ht="15.95" customHeight="1">
      <c r="A83" s="47"/>
      <c r="B83" s="44"/>
      <c r="C83" s="44"/>
      <c r="E83" s="43"/>
      <c r="F83" s="43"/>
      <c r="G83" s="43"/>
      <c r="H83" s="43"/>
      <c r="I83" s="43"/>
      <c r="J83" s="45"/>
    </row>
    <row r="84" spans="1:12" s="46" customFormat="1" ht="15.95" customHeight="1">
      <c r="A84" s="47"/>
      <c r="B84" s="44"/>
      <c r="C84" s="17"/>
      <c r="E84" s="43"/>
      <c r="F84" s="43"/>
      <c r="G84" s="43"/>
      <c r="H84" s="43"/>
      <c r="I84" s="43"/>
      <c r="J84" s="45"/>
      <c r="L84" s="18"/>
    </row>
    <row r="85" spans="1:12" ht="15.95" customHeight="1">
      <c r="A85" s="47"/>
      <c r="B85" s="44"/>
      <c r="D85" s="46"/>
      <c r="E85" s="43"/>
      <c r="F85" s="43"/>
      <c r="G85" s="43"/>
      <c r="H85" s="43"/>
      <c r="I85" s="43"/>
      <c r="J85" s="45"/>
      <c r="K85" s="46"/>
    </row>
    <row r="86" spans="1:12" ht="15.95" customHeight="1">
      <c r="A86" s="47"/>
      <c r="B86" s="44"/>
    </row>
    <row r="87" spans="1:12" ht="15.95" customHeight="1">
      <c r="A87" s="47"/>
      <c r="B87" s="44"/>
    </row>
    <row r="88" spans="1:12" ht="15.95" customHeight="1">
      <c r="A88" s="47"/>
      <c r="B88" s="44"/>
    </row>
    <row r="89" spans="1:12" ht="15.95" customHeight="1">
      <c r="A89" s="47"/>
      <c r="B89" s="44"/>
    </row>
  </sheetData>
  <phoneticPr fontId="5" type="noConversion"/>
  <pageMargins left="0.75" right="0.75" top="1" bottom="1" header="0.5" footer="0.5"/>
  <pageSetup orientation="portrait" horizontalDpi="90" verticalDpi="9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9"/>
  <sheetViews>
    <sheetView topLeftCell="A10" workbookViewId="0">
      <selection activeCell="H9" sqref="H9"/>
    </sheetView>
  </sheetViews>
  <sheetFormatPr defaultColWidth="9.140625" defaultRowHeight="14.45"/>
  <cols>
    <col min="1" max="4" width="18.7109375" style="61" customWidth="1"/>
    <col min="5" max="16384" width="9.140625" style="61"/>
  </cols>
  <sheetData>
    <row r="1" spans="1:4" ht="25.7" thickBot="1">
      <c r="A1" s="59" t="s">
        <v>59</v>
      </c>
      <c r="B1" s="60" t="s">
        <v>60</v>
      </c>
      <c r="C1" s="60" t="s">
        <v>61</v>
      </c>
      <c r="D1" s="60" t="s">
        <v>62</v>
      </c>
    </row>
    <row r="2" spans="1:4">
      <c r="A2" s="62">
        <v>13</v>
      </c>
      <c r="B2" s="63">
        <v>198.00334315346183</v>
      </c>
      <c r="C2" s="64">
        <v>4.75</v>
      </c>
      <c r="D2" s="63">
        <f t="shared" ref="D2:D49" si="0">1000/B2</f>
        <v>5.0504197761194032</v>
      </c>
    </row>
    <row r="3" spans="1:4">
      <c r="A3" s="65">
        <v>14</v>
      </c>
      <c r="B3" s="66">
        <v>177.42322556086094</v>
      </c>
      <c r="C3" s="67">
        <v>5.25</v>
      </c>
      <c r="D3" s="63">
        <f t="shared" si="0"/>
        <v>5.6362406716417919</v>
      </c>
    </row>
    <row r="4" spans="1:4">
      <c r="A4" s="65">
        <v>15</v>
      </c>
      <c r="B4" s="66">
        <v>168.54815886292883</v>
      </c>
      <c r="C4" s="67">
        <v>5.5</v>
      </c>
      <c r="D4" s="63">
        <f t="shared" si="0"/>
        <v>5.9330223880597019</v>
      </c>
    </row>
    <row r="5" spans="1:4">
      <c r="A5" s="65">
        <v>16</v>
      </c>
      <c r="B5" s="66">
        <v>160.45221981355411</v>
      </c>
      <c r="C5" s="67">
        <v>5.75</v>
      </c>
      <c r="D5" s="63">
        <f t="shared" si="0"/>
        <v>6.2323849502487567</v>
      </c>
    </row>
    <row r="6" spans="1:4">
      <c r="A6" s="65">
        <v>17</v>
      </c>
      <c r="B6" s="66">
        <v>146.22335890878088</v>
      </c>
      <c r="C6" s="67">
        <v>6.25</v>
      </c>
      <c r="D6" s="63">
        <f t="shared" si="0"/>
        <v>6.8388526119402995</v>
      </c>
    </row>
    <row r="7" spans="1:4">
      <c r="A7" s="65">
        <v>18</v>
      </c>
      <c r="B7" s="66">
        <v>139.93925522378967</v>
      </c>
      <c r="C7" s="67">
        <v>6.5</v>
      </c>
      <c r="D7" s="63">
        <f t="shared" si="0"/>
        <v>7.1459577114427857</v>
      </c>
    </row>
    <row r="8" spans="1:4">
      <c r="A8" s="68">
        <v>19</v>
      </c>
      <c r="B8" s="69">
        <v>128.73474877509847</v>
      </c>
      <c r="C8" s="70">
        <v>7</v>
      </c>
      <c r="D8" s="63">
        <f t="shared" si="0"/>
        <v>7.767910447761194</v>
      </c>
    </row>
    <row r="9" spans="1:4">
      <c r="A9" s="65">
        <v>20</v>
      </c>
      <c r="B9" s="66">
        <v>123.72014472487081</v>
      </c>
      <c r="C9" s="67">
        <v>7.25</v>
      </c>
      <c r="D9" s="63">
        <f t="shared" si="0"/>
        <v>8.0827580845771134</v>
      </c>
    </row>
    <row r="10" spans="1:4">
      <c r="A10" s="65">
        <v>21</v>
      </c>
      <c r="B10" s="66">
        <v>119.04497501388117</v>
      </c>
      <c r="C10" s="67">
        <v>7.5</v>
      </c>
      <c r="D10" s="63">
        <f t="shared" si="0"/>
        <v>8.4001865671641802</v>
      </c>
    </row>
    <row r="11" spans="1:4">
      <c r="A11" s="68">
        <v>22</v>
      </c>
      <c r="B11" s="69">
        <v>110.58538732394366</v>
      </c>
      <c r="C11" s="70">
        <v>8</v>
      </c>
      <c r="D11" s="63">
        <f t="shared" si="0"/>
        <v>9.0427860696517417</v>
      </c>
    </row>
    <row r="12" spans="1:4">
      <c r="A12" s="65">
        <v>23</v>
      </c>
      <c r="B12" s="66">
        <v>106.74685958107831</v>
      </c>
      <c r="C12" s="67">
        <v>8.25</v>
      </c>
      <c r="D12" s="63">
        <f t="shared" si="0"/>
        <v>9.3679570895522399</v>
      </c>
    </row>
    <row r="13" spans="1:4">
      <c r="A13" s="65">
        <v>24</v>
      </c>
      <c r="B13" s="66">
        <v>103.13840943639477</v>
      </c>
      <c r="C13" s="67">
        <v>8.5</v>
      </c>
      <c r="D13" s="63">
        <f t="shared" si="0"/>
        <v>9.695708955223882</v>
      </c>
    </row>
    <row r="14" spans="1:4">
      <c r="A14" s="68">
        <v>25</v>
      </c>
      <c r="B14" s="69">
        <v>96.534831784453559</v>
      </c>
      <c r="C14" s="70">
        <v>9</v>
      </c>
      <c r="D14" s="63">
        <f t="shared" si="0"/>
        <v>10.358955223880598</v>
      </c>
    </row>
    <row r="15" spans="1:4">
      <c r="A15" s="65">
        <v>26</v>
      </c>
      <c r="B15" s="66">
        <v>93.506448194200317</v>
      </c>
      <c r="C15" s="67">
        <v>9.25</v>
      </c>
      <c r="D15" s="63">
        <f t="shared" si="0"/>
        <v>10.694449626865673</v>
      </c>
    </row>
    <row r="16" spans="1:4">
      <c r="A16" s="65">
        <v>27</v>
      </c>
      <c r="B16" s="66">
        <v>90.641082732535537</v>
      </c>
      <c r="C16" s="67">
        <v>9.5</v>
      </c>
      <c r="D16" s="63">
        <f t="shared" si="0"/>
        <v>11.03252487562189</v>
      </c>
    </row>
    <row r="17" spans="1:4">
      <c r="A17" s="65">
        <v>28</v>
      </c>
      <c r="B17" s="66">
        <v>85.350318471337573</v>
      </c>
      <c r="C17" s="67">
        <v>10</v>
      </c>
      <c r="D17" s="63">
        <f t="shared" si="0"/>
        <v>11.716417910447761</v>
      </c>
    </row>
    <row r="18" spans="1:4">
      <c r="A18" s="65">
        <v>29</v>
      </c>
      <c r="B18" s="66">
        <v>82.903370913960686</v>
      </c>
      <c r="C18" s="67">
        <v>10.25</v>
      </c>
      <c r="D18" s="63">
        <f t="shared" si="0"/>
        <v>12.062235696517414</v>
      </c>
    </row>
    <row r="19" spans="1:4">
      <c r="A19" s="68">
        <v>30</v>
      </c>
      <c r="B19" s="69">
        <v>80.576058688233786</v>
      </c>
      <c r="C19" s="70">
        <v>10.5</v>
      </c>
      <c r="D19" s="63">
        <f t="shared" si="0"/>
        <v>12.41063432835821</v>
      </c>
    </row>
    <row r="20" spans="1:4">
      <c r="A20" s="65">
        <v>31</v>
      </c>
      <c r="B20" s="66">
        <v>76.247557991768304</v>
      </c>
      <c r="C20" s="67">
        <v>11</v>
      </c>
      <c r="D20" s="63">
        <f t="shared" si="0"/>
        <v>13.115174129353234</v>
      </c>
    </row>
    <row r="21" spans="1:4">
      <c r="A21" s="65">
        <v>32</v>
      </c>
      <c r="B21" s="66">
        <v>74.231801263741019</v>
      </c>
      <c r="C21" s="67">
        <v>11.25</v>
      </c>
      <c r="D21" s="63">
        <f t="shared" si="0"/>
        <v>13.471315298507463</v>
      </c>
    </row>
    <row r="22" spans="1:4">
      <c r="A22" s="65">
        <v>33</v>
      </c>
      <c r="B22" s="66">
        <v>72.306384815659172</v>
      </c>
      <c r="C22" s="67">
        <v>11.5</v>
      </c>
      <c r="D22" s="63">
        <f t="shared" si="0"/>
        <v>13.83003731343284</v>
      </c>
    </row>
    <row r="23" spans="1:4">
      <c r="A23" s="65">
        <v>34</v>
      </c>
      <c r="B23" s="66">
        <v>70.465508382568999</v>
      </c>
      <c r="C23" s="67">
        <v>11.75</v>
      </c>
      <c r="D23" s="63">
        <f t="shared" si="0"/>
        <v>14.191340174129351</v>
      </c>
    </row>
    <row r="24" spans="1:4">
      <c r="A24" s="65">
        <v>35</v>
      </c>
      <c r="B24" s="66">
        <v>67.016544709475156</v>
      </c>
      <c r="C24" s="67">
        <v>12.25</v>
      </c>
      <c r="D24" s="63">
        <f t="shared" si="0"/>
        <v>14.92168843283582</v>
      </c>
    </row>
    <row r="25" spans="1:4">
      <c r="A25" s="65">
        <v>36</v>
      </c>
      <c r="B25" s="66">
        <v>65.399084900864253</v>
      </c>
      <c r="C25" s="67">
        <v>12.5</v>
      </c>
      <c r="D25" s="63">
        <f t="shared" si="0"/>
        <v>15.290733830845772</v>
      </c>
    </row>
    <row r="26" spans="1:4">
      <c r="A26" s="65">
        <v>37</v>
      </c>
      <c r="B26" s="66">
        <v>63.847338155633842</v>
      </c>
      <c r="C26" s="67">
        <v>12.75</v>
      </c>
      <c r="D26" s="63">
        <f t="shared" si="0"/>
        <v>15.662360074626866</v>
      </c>
    </row>
    <row r="27" spans="1:4">
      <c r="A27" s="68">
        <v>38</v>
      </c>
      <c r="B27" s="69">
        <v>60.925995565057342</v>
      </c>
      <c r="C27" s="70">
        <v>13.25</v>
      </c>
      <c r="D27" s="63">
        <f t="shared" si="0"/>
        <v>16.413355099502489</v>
      </c>
    </row>
    <row r="28" spans="1:4">
      <c r="A28" s="65">
        <v>39</v>
      </c>
      <c r="B28" s="66">
        <v>59.54960059549601</v>
      </c>
      <c r="C28" s="67">
        <v>13.5</v>
      </c>
      <c r="D28" s="63">
        <f t="shared" si="0"/>
        <v>16.792723880597013</v>
      </c>
    </row>
    <row r="29" spans="1:4">
      <c r="A29" s="65">
        <v>40</v>
      </c>
      <c r="B29" s="66">
        <v>58.225269875755316</v>
      </c>
      <c r="C29" s="67">
        <v>13.75</v>
      </c>
      <c r="D29" s="63">
        <f t="shared" si="0"/>
        <v>17.174673507462686</v>
      </c>
    </row>
    <row r="30" spans="1:4">
      <c r="A30" s="65">
        <v>41</v>
      </c>
      <c r="B30" s="66">
        <v>56.950189833966107</v>
      </c>
      <c r="C30" s="67">
        <v>14</v>
      </c>
      <c r="D30" s="63">
        <f t="shared" si="0"/>
        <v>17.559203980099504</v>
      </c>
    </row>
    <row r="31" spans="1:4">
      <c r="A31" s="65">
        <v>42</v>
      </c>
      <c r="B31" s="66">
        <v>54.537499618441004</v>
      </c>
      <c r="C31" s="67">
        <v>14.5</v>
      </c>
      <c r="D31" s="63">
        <f t="shared" si="0"/>
        <v>18.336007462686567</v>
      </c>
    </row>
    <row r="32" spans="1:4">
      <c r="A32" s="65">
        <v>43</v>
      </c>
      <c r="B32" s="66">
        <v>53.395184969653897</v>
      </c>
      <c r="C32" s="67">
        <v>14.75</v>
      </c>
      <c r="D32" s="63">
        <f t="shared" si="0"/>
        <v>18.728280472636818</v>
      </c>
    </row>
    <row r="33" spans="1:4">
      <c r="A33" s="65">
        <v>44</v>
      </c>
      <c r="B33" s="66">
        <v>52.292682926829265</v>
      </c>
      <c r="C33" s="67">
        <v>15</v>
      </c>
      <c r="D33" s="63">
        <f t="shared" si="0"/>
        <v>19.123134328358208</v>
      </c>
    </row>
    <row r="34" spans="1:4">
      <c r="A34" s="65">
        <v>45</v>
      </c>
      <c r="B34" s="66">
        <v>51.228014842743853</v>
      </c>
      <c r="C34" s="67">
        <v>15.25</v>
      </c>
      <c r="D34" s="63">
        <f t="shared" si="0"/>
        <v>19.520569029850748</v>
      </c>
    </row>
    <row r="35" spans="1:4">
      <c r="A35" s="65">
        <v>46</v>
      </c>
      <c r="B35" s="66">
        <v>49.204895703522148</v>
      </c>
      <c r="C35" s="67">
        <v>15.75</v>
      </c>
      <c r="D35" s="63">
        <f t="shared" si="0"/>
        <v>20.323180970149252</v>
      </c>
    </row>
    <row r="36" spans="1:4">
      <c r="A36" s="65">
        <v>47</v>
      </c>
      <c r="B36" s="66">
        <v>48.243087557603687</v>
      </c>
      <c r="C36" s="67">
        <v>16</v>
      </c>
      <c r="D36" s="63">
        <f t="shared" si="0"/>
        <v>20.728358208955225</v>
      </c>
    </row>
    <row r="37" spans="1:4">
      <c r="A37" s="65">
        <v>48</v>
      </c>
      <c r="B37" s="66">
        <v>47.312381617903966</v>
      </c>
      <c r="C37" s="67">
        <v>16.25</v>
      </c>
      <c r="D37" s="63">
        <f t="shared" si="0"/>
        <v>21.136116293532339</v>
      </c>
    </row>
    <row r="38" spans="1:4">
      <c r="A38" s="68">
        <v>49</v>
      </c>
      <c r="B38" s="69">
        <v>46.411346535167851</v>
      </c>
      <c r="C38" s="70">
        <v>16.5</v>
      </c>
      <c r="D38" s="63">
        <f t="shared" si="0"/>
        <v>21.546455223880596</v>
      </c>
    </row>
    <row r="39" spans="1:4">
      <c r="A39" s="65">
        <v>50</v>
      </c>
      <c r="B39" s="66">
        <v>45.538636687064177</v>
      </c>
      <c r="C39" s="67">
        <v>16.75</v>
      </c>
      <c r="D39" s="63">
        <f t="shared" si="0"/>
        <v>21.959375000000001</v>
      </c>
    </row>
    <row r="40" spans="1:4">
      <c r="A40" s="65">
        <v>51</v>
      </c>
      <c r="B40" s="66">
        <v>43.873201536380584</v>
      </c>
      <c r="C40" s="67">
        <v>17.25</v>
      </c>
      <c r="D40" s="63">
        <f t="shared" si="0"/>
        <v>22.792957089552239</v>
      </c>
    </row>
    <row r="41" spans="1:4">
      <c r="A41" s="65">
        <v>52</v>
      </c>
      <c r="B41" s="66">
        <v>43.078159533855739</v>
      </c>
      <c r="C41" s="67">
        <v>17.5</v>
      </c>
      <c r="D41" s="63">
        <f t="shared" si="0"/>
        <v>23.213619402985074</v>
      </c>
    </row>
    <row r="42" spans="1:4">
      <c r="A42" s="65">
        <v>53</v>
      </c>
      <c r="B42" s="66">
        <v>42.306799278837453</v>
      </c>
      <c r="C42" s="67">
        <v>17.75</v>
      </c>
      <c r="D42" s="63">
        <f t="shared" si="0"/>
        <v>23.636862562189059</v>
      </c>
    </row>
    <row r="43" spans="1:4">
      <c r="A43" s="65">
        <v>54</v>
      </c>
      <c r="B43" s="66">
        <v>41.558119340032249</v>
      </c>
      <c r="C43" s="67">
        <v>18</v>
      </c>
      <c r="D43" s="63">
        <f t="shared" si="0"/>
        <v>24.062686567164182</v>
      </c>
    </row>
    <row r="44" spans="1:4">
      <c r="A44" s="65">
        <v>55</v>
      </c>
      <c r="B44" s="66">
        <v>40.831173382036184</v>
      </c>
      <c r="C44" s="67">
        <v>18.25</v>
      </c>
      <c r="D44" s="63">
        <f t="shared" si="0"/>
        <v>24.49109141791045</v>
      </c>
    </row>
    <row r="45" spans="1:4">
      <c r="A45" s="65">
        <v>56</v>
      </c>
      <c r="B45" s="66">
        <v>39.438951483099558</v>
      </c>
      <c r="C45" s="67">
        <v>18.75</v>
      </c>
      <c r="D45" s="63">
        <f t="shared" si="0"/>
        <v>25.355643656716421</v>
      </c>
    </row>
    <row r="46" spans="1:4">
      <c r="A46" s="65">
        <v>57</v>
      </c>
      <c r="B46" s="66">
        <v>38.772026272387947</v>
      </c>
      <c r="C46" s="67">
        <v>19</v>
      </c>
      <c r="D46" s="63">
        <f t="shared" si="0"/>
        <v>25.791791044776122</v>
      </c>
    </row>
    <row r="47" spans="1:4">
      <c r="A47" s="65">
        <v>58</v>
      </c>
      <c r="B47" s="66">
        <v>38.123530433329158</v>
      </c>
      <c r="C47" s="67">
        <v>19.25</v>
      </c>
      <c r="D47" s="63">
        <f t="shared" si="0"/>
        <v>26.23051927860697</v>
      </c>
    </row>
    <row r="48" spans="1:4">
      <c r="A48" s="65">
        <v>59</v>
      </c>
      <c r="B48" s="66">
        <v>37.492742776001847</v>
      </c>
      <c r="C48" s="67">
        <v>19.5</v>
      </c>
      <c r="D48" s="63">
        <f t="shared" si="0"/>
        <v>26.671828358208955</v>
      </c>
    </row>
    <row r="49" spans="1:4">
      <c r="A49" s="68">
        <v>60</v>
      </c>
      <c r="B49" s="69">
        <v>36.878978810068098</v>
      </c>
      <c r="C49" s="70">
        <v>19.75</v>
      </c>
      <c r="D49" s="63">
        <f t="shared" si="0"/>
        <v>27.11571828358209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Owens Corning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D'Esposito, Michael G</dc:creator>
  <cp:keywords/>
  <dc:description/>
  <cp:lastModifiedBy>Henry Oh</cp:lastModifiedBy>
  <cp:revision/>
  <dcterms:created xsi:type="dcterms:W3CDTF">2009-04-28T20:19:16Z</dcterms:created>
  <dcterms:modified xsi:type="dcterms:W3CDTF">2019-06-01T00:11:45Z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ef9df721-964c-4bd1-adea-433451bef53c</vt:lpwstr>
  </property>
  <property fmtid="{D5CDD505-2E9C-101B-9397-08002B2CF9AE}" pid="3" name="TitusCorpClassification">
    <vt:lpwstr>Not Applicable</vt:lpwstr>
  </property>
</Properties>
</file>